
<file path=[Content_Types].xml><?xml version="1.0" encoding="utf-8"?>
<Types xmlns="http://schemas.openxmlformats.org/package/2006/content-types">
  <Default Extension="xml" ContentType="application/xml"/>
  <Default Extension="svg" ContentType="image/svg+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tables/table18.xml" ContentType="application/vnd.openxmlformats-officedocument.spreadsheetml.table+xml"/>
  <Override PartName="/xl/tables/table17.xml" ContentType="application/vnd.openxmlformats-officedocument.spreadsheetml.table+xml"/>
  <Override PartName="/xl/worksheets/sheet7.xml" ContentType="application/vnd.openxmlformats-officedocument.spreadsheetml.worksheet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tables/table15.xml" ContentType="application/vnd.openxmlformats-officedocument.spreadsheetml.table+xml"/>
  <Override PartName="/xl/tables/table11.xml" ContentType="application/vnd.openxmlformats-officedocument.spreadsheetml.table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tables/table13.xml" ContentType="application/vnd.openxmlformats-officedocument.spreadsheetml.table+xml"/>
  <Override PartName="/xl/tables/table10.xml" ContentType="application/vnd.openxmlformats-officedocument.spreadsheetml.table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theme/theme1.xml" ContentType="application/vnd.openxmlformats-officedocument.them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xl/tables/table8.xml" ContentType="application/vnd.openxmlformats-officedocument.spreadsheetml.table+xml"/>
  <Override PartName="/xl/tables/table16.xml" ContentType="application/vnd.openxmlformats-officedocument.spreadsheetml.table+xml"/>
  <Override PartName="/xl/tables/table9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tables/table2.xml" ContentType="application/vnd.openxmlformats-officedocument.spreadsheetml.table+xml"/>
  <Override PartName="/xl/worksheets/sheet2.xml" ContentType="application/vnd.openxmlformats-officedocument.spreadsheetml.worksheet+xml"/>
  <Override PartName="/xl/tables/table7.xml" ContentType="application/vnd.openxmlformats-officedocument.spreadsheetml.table+xml"/>
  <Override PartName="/xl/tables/table3.xml" ContentType="application/vnd.openxmlformats-officedocument.spreadsheetml.table+xml"/>
  <Override PartName="/xl/tables/table5.xml" ContentType="application/vnd.openxmlformats-officedocument.spreadsheetml.table+xml"/>
  <Override PartName="/xl/tables/table12.xml" ContentType="application/vnd.openxmlformats-officedocument.spreadsheetml.table+xml"/>
  <Override PartName="/xl/tables/table4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6.xml" ContentType="application/vnd.openxmlformats-officedocument.spreadsheetml.table+xml"/>
  <Override PartName="/xl/tables/table14.xml" ContentType="application/vnd.openxmlformats-officedocument.spreadsheetml.table+xml"/>
  <Override PartName="/xl/worksheets/sheet4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codeName="DieseArbeitsmappe" hidePivotFieldList="1"/>
  <workbookProtection workbookAlgorithmName="SHA-512" workbookHashValue="4CBLMCJd0RsK3Dkpt7YU6TfkhSWCTb0erwfNkBlZXWSYv/gkL1dT6qYo9Ba9JRe8zKpW2wNSTZHaVYXgi7BrMQ==" workbookSaltValue="AlXMG1rsJQ4qcavaaOUPGg==" workbookSpinCount="100000" lockStructure="1"/>
  <bookViews>
    <workbookView xWindow="360" yWindow="15" windowWidth="20955" windowHeight="9720" activeTab="2"/>
  </bookViews>
  <sheets>
    <sheet name="GAU" sheetId="1" state="visible" r:id="rId2"/>
    <sheet name="Datenherkunft" sheetId="2" state="hidden" r:id="rId3"/>
    <sheet name="Vorkampf" sheetId="3" state="visible" r:id="rId4"/>
    <sheet name="Rückkampf" sheetId="4" state="visible" r:id="rId5"/>
    <sheet name="Mannschaftsmeldung" sheetId="5" state="visible" r:id="rId6"/>
    <sheet name="Einzelmeldung" sheetId="6" state="visible" r:id="rId7"/>
    <sheet name="Zusammenfassung Meldung" sheetId="7" state="visible" r:id="rId8"/>
    <sheet name="Einzelschützen" sheetId="8" state="hidden" r:id="rId9"/>
  </sheets>
  <definedNames>
    <definedName name="_xlnm.Print_Area" localSheetId="0">GAU!$B$1:$H$19</definedName>
    <definedName name="_xlnm.Print_Area" localSheetId="4">Mannschaftsmeldung!$C$1:$L$94</definedName>
    <definedName name="_xlnm.Print_Area" localSheetId="5">Einzelmeldung!$B$2:$I$152</definedName>
    <definedName name="_xlnm.Print_Area" localSheetId="6">'Zusammenfassung Meldung'!$B$1:$G$142</definedName>
    <definedName name="Gau_1">GAU!$C$6</definedName>
    <definedName name="Gau_2">GAU!$G$6</definedName>
    <definedName name="Gau_Matrix">Datenherkunft!$A$1:$C$22</definedName>
    <definedName name="Gau_Name">Datenherkunft!$C$1:$C$22</definedName>
    <definedName name="Gaue">Datenherkunft!$A$1:$A$22</definedName>
    <definedName name="Gaunummer">Datenherkunft!$B$1:$B$22</definedName>
    <definedName name="Jahr_">GAU!$C$7</definedName>
    <definedName name="Jugend">Datenherkunft!$E$2:$E$3</definedName>
    <definedName name="Junioren">Datenherkunft!$F$2:$F$5</definedName>
    <definedName name="Klasse">Datenherkunft!$H$1:$I$4</definedName>
    <definedName name="LP">Datenherkunft!$G$2:$G$14</definedName>
    <definedName name="Schüler">Datenherkunft!$D$2:$D$8</definedName>
    <definedName name="Sportjahr">GAU!$C$7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<sst xmlns="http://schemas.openxmlformats.org/spreadsheetml/2006/main" count="262" uniqueCount="262">
  <si>
    <t xml:space="preserve">Ergebnismeldung Bezirkspokal </t>
  </si>
  <si>
    <t xml:space="preserve">Bitte zuerst dieses Blatt ausfüllen und danach Vor- und Rückkampf</t>
  </si>
  <si>
    <t>Gau</t>
  </si>
  <si>
    <t xml:space="preserve">701 Allgäu</t>
  </si>
  <si>
    <t>gegen</t>
  </si>
  <si>
    <t xml:space="preserve">713 Memmingen</t>
  </si>
  <si>
    <t>Sportjahr</t>
  </si>
  <si>
    <t xml:space="preserve">Ansprechpartner für Rückfragen:</t>
  </si>
  <si>
    <t>Name:</t>
  </si>
  <si>
    <t>Straße:</t>
  </si>
  <si>
    <t>Ort:</t>
  </si>
  <si>
    <t>Telefon:</t>
  </si>
  <si>
    <t>e-Mail:</t>
  </si>
  <si>
    <t>Fax:</t>
  </si>
  <si>
    <t xml:space="preserve">Die Gaue müssen die Ergebnisse mittels dieser Excel-Datei melden an:</t>
  </si>
  <si>
    <t xml:space="preserve">Bezirksjugendleiter
Gunther Langer 
</t>
  </si>
  <si>
    <t>Allgäu</t>
  </si>
  <si>
    <t>Schüler</t>
  </si>
  <si>
    <t>Jugend</t>
  </si>
  <si>
    <t>Junioren</t>
  </si>
  <si>
    <t>LP</t>
  </si>
  <si>
    <t>S</t>
  </si>
  <si>
    <t>Augsburg</t>
  </si>
  <si>
    <t>J</t>
  </si>
  <si>
    <t>Babenhausen</t>
  </si>
  <si>
    <t>I</t>
  </si>
  <si>
    <t>Burgau</t>
  </si>
  <si>
    <t>P</t>
  </si>
  <si>
    <t>Pistole</t>
  </si>
  <si>
    <t>Donau-Brenz-Egau</t>
  </si>
  <si>
    <t>Donau-Ries</t>
  </si>
  <si>
    <t>Günzburg-Land</t>
  </si>
  <si>
    <t>Iller-Illertissen</t>
  </si>
  <si>
    <t>Kaufbeuren-Marktoberdorf</t>
  </si>
  <si>
    <t>Krumbach</t>
  </si>
  <si>
    <t>Lech-Wertach</t>
  </si>
  <si>
    <t>Memmingen</t>
  </si>
  <si>
    <t>Mindelheim</t>
  </si>
  <si>
    <t>Oberallgäu</t>
  </si>
  <si>
    <t>Ostallgäu</t>
  </si>
  <si>
    <t>Ottobeuren</t>
  </si>
  <si>
    <t>Riesgau-Nördlingen</t>
  </si>
  <si>
    <t xml:space="preserve">Rothtalgau Weissenhorn</t>
  </si>
  <si>
    <t>Türkheim</t>
  </si>
  <si>
    <t>Neu-Ulm</t>
  </si>
  <si>
    <t>Wertingen</t>
  </si>
  <si>
    <t>Westallgäu</t>
  </si>
  <si>
    <t>Vorkampf</t>
  </si>
  <si>
    <t xml:space="preserve">Luftgewehr Schüler</t>
  </si>
  <si>
    <t>ID</t>
  </si>
  <si>
    <t>Name</t>
  </si>
  <si>
    <t>Vorname</t>
  </si>
  <si>
    <t>Geb.Jahr</t>
  </si>
  <si>
    <t>Ergebnis</t>
  </si>
  <si>
    <t>S11</t>
  </si>
  <si>
    <t>Hartmann</t>
  </si>
  <si>
    <t>Paula</t>
  </si>
  <si>
    <t>S21</t>
  </si>
  <si>
    <t>Riedmiller</t>
  </si>
  <si>
    <t>Max</t>
  </si>
  <si>
    <t>S12</t>
  </si>
  <si>
    <t>Geiß</t>
  </si>
  <si>
    <t>Emma</t>
  </si>
  <si>
    <t>S22</t>
  </si>
  <si>
    <t>Negele</t>
  </si>
  <si>
    <t>Felicitas</t>
  </si>
  <si>
    <t>S13</t>
  </si>
  <si>
    <t>Heberle</t>
  </si>
  <si>
    <t>Michael</t>
  </si>
  <si>
    <t>S23</t>
  </si>
  <si>
    <t>Bufler</t>
  </si>
  <si>
    <t>S14</t>
  </si>
  <si>
    <t>Kutzer</t>
  </si>
  <si>
    <t>Lucia</t>
  </si>
  <si>
    <t>S24</t>
  </si>
  <si>
    <t>Schatz</t>
  </si>
  <si>
    <t>Lea</t>
  </si>
  <si>
    <t>S15</t>
  </si>
  <si>
    <t>Müller</t>
  </si>
  <si>
    <t>Julia</t>
  </si>
  <si>
    <t>S25</t>
  </si>
  <si>
    <t>Wurster</t>
  </si>
  <si>
    <t>Garret</t>
  </si>
  <si>
    <t>S16</t>
  </si>
  <si>
    <t>Rietzler</t>
  </si>
  <si>
    <t>Katharina</t>
  </si>
  <si>
    <t>S26</t>
  </si>
  <si>
    <t>Guggenberger</t>
  </si>
  <si>
    <t>Samuel</t>
  </si>
  <si>
    <t>S17</t>
  </si>
  <si>
    <t>Rothärmel</t>
  </si>
  <si>
    <t>Fenja</t>
  </si>
  <si>
    <t>S27</t>
  </si>
  <si>
    <t>Teicher</t>
  </si>
  <si>
    <t>Benno</t>
  </si>
  <si>
    <t>S18</t>
  </si>
  <si>
    <t>Maurus</t>
  </si>
  <si>
    <t>Dominik</t>
  </si>
  <si>
    <t>S28</t>
  </si>
  <si>
    <t>Lambert</t>
  </si>
  <si>
    <t>Tobias</t>
  </si>
  <si>
    <t xml:space="preserve">Luftgewehr Jugend</t>
  </si>
  <si>
    <t>J11</t>
  </si>
  <si>
    <t>Maucher</t>
  </si>
  <si>
    <t>Lina</t>
  </si>
  <si>
    <t>J21</t>
  </si>
  <si>
    <t>Sperr</t>
  </si>
  <si>
    <t>Nele</t>
  </si>
  <si>
    <t>J12</t>
  </si>
  <si>
    <t>Shane</t>
  </si>
  <si>
    <t>Adam</t>
  </si>
  <si>
    <t>J22</t>
  </si>
  <si>
    <t>Schobloch</t>
  </si>
  <si>
    <t>Emily</t>
  </si>
  <si>
    <t>J13</t>
  </si>
  <si>
    <t>Rudolph</t>
  </si>
  <si>
    <t>Annika</t>
  </si>
  <si>
    <t>J23</t>
  </si>
  <si>
    <t>Gudermann</t>
  </si>
  <si>
    <t>Nico</t>
  </si>
  <si>
    <t>J14</t>
  </si>
  <si>
    <t>Schuster</t>
  </si>
  <si>
    <t>Medina-Ayleen</t>
  </si>
  <si>
    <t>J24</t>
  </si>
  <si>
    <t>J15</t>
  </si>
  <si>
    <t>Weber</t>
  </si>
  <si>
    <t>Elias</t>
  </si>
  <si>
    <t>J25</t>
  </si>
  <si>
    <t>Waibel</t>
  </si>
  <si>
    <t>Anna</t>
  </si>
  <si>
    <t>J16</t>
  </si>
  <si>
    <t>Wilhelm</t>
  </si>
  <si>
    <t>Moritz</t>
  </si>
  <si>
    <t>J26</t>
  </si>
  <si>
    <t>Einsiedler</t>
  </si>
  <si>
    <t>Simon</t>
  </si>
  <si>
    <t>J17</t>
  </si>
  <si>
    <t xml:space="preserve">Maierbacher </t>
  </si>
  <si>
    <t>Jaron</t>
  </si>
  <si>
    <t>J27</t>
  </si>
  <si>
    <t xml:space="preserve">Schnabel </t>
  </si>
  <si>
    <t>Eva</t>
  </si>
  <si>
    <t>J18</t>
  </si>
  <si>
    <t>Kössler</t>
  </si>
  <si>
    <t>Andreas</t>
  </si>
  <si>
    <t>J28</t>
  </si>
  <si>
    <t>Tanner</t>
  </si>
  <si>
    <t>Mia</t>
  </si>
  <si>
    <t xml:space="preserve">Luftgewehr Junioren</t>
  </si>
  <si>
    <t>I11</t>
  </si>
  <si>
    <t>Frick</t>
  </si>
  <si>
    <t>I21</t>
  </si>
  <si>
    <t>Seitel</t>
  </si>
  <si>
    <t>Mandy</t>
  </si>
  <si>
    <t>I12</t>
  </si>
  <si>
    <t>Dodel</t>
  </si>
  <si>
    <t>Verena</t>
  </si>
  <si>
    <t>I22</t>
  </si>
  <si>
    <t>Rothenhäusler</t>
  </si>
  <si>
    <t>Amelie</t>
  </si>
  <si>
    <t>I13</t>
  </si>
  <si>
    <t>Haug</t>
  </si>
  <si>
    <t>Eileen</t>
  </si>
  <si>
    <t>I23</t>
  </si>
  <si>
    <t>Angele</t>
  </si>
  <si>
    <t>Regina</t>
  </si>
  <si>
    <t>I14</t>
  </si>
  <si>
    <t>Holzheu</t>
  </si>
  <si>
    <t>I24</t>
  </si>
  <si>
    <t>Wipijewski</t>
  </si>
  <si>
    <t>Magdalena</t>
  </si>
  <si>
    <t>I15</t>
  </si>
  <si>
    <t>Morsch</t>
  </si>
  <si>
    <t>Jan</t>
  </si>
  <si>
    <t>I25</t>
  </si>
  <si>
    <t>Matthias</t>
  </si>
  <si>
    <t>I16</t>
  </si>
  <si>
    <t>Maria</t>
  </si>
  <si>
    <t>I26</t>
  </si>
  <si>
    <t>Kirchmaier</t>
  </si>
  <si>
    <t>Tanja</t>
  </si>
  <si>
    <t>I17</t>
  </si>
  <si>
    <t>Kößler</t>
  </si>
  <si>
    <t>Melanie</t>
  </si>
  <si>
    <t>I27</t>
  </si>
  <si>
    <t>Klein</t>
  </si>
  <si>
    <t>Johannes</t>
  </si>
  <si>
    <t>I18</t>
  </si>
  <si>
    <t>Rogg</t>
  </si>
  <si>
    <t>Florian</t>
  </si>
  <si>
    <t>I28</t>
  </si>
  <si>
    <t>Luftpistole</t>
  </si>
  <si>
    <t>P11</t>
  </si>
  <si>
    <t>Lorenz</t>
  </si>
  <si>
    <t>Fabian</t>
  </si>
  <si>
    <t>P21</t>
  </si>
  <si>
    <t>Unterreithmayr</t>
  </si>
  <si>
    <t>Philipp</t>
  </si>
  <si>
    <t>P12</t>
  </si>
  <si>
    <t>Renger</t>
  </si>
  <si>
    <t>P22</t>
  </si>
  <si>
    <t>Schönmetzler</t>
  </si>
  <si>
    <t>P13</t>
  </si>
  <si>
    <t xml:space="preserve">Yarde </t>
  </si>
  <si>
    <t xml:space="preserve">Linda </t>
  </si>
  <si>
    <t>P23</t>
  </si>
  <si>
    <t>Vincenz</t>
  </si>
  <si>
    <t>P14</t>
  </si>
  <si>
    <t xml:space="preserve">Leonie </t>
  </si>
  <si>
    <t>P24</t>
  </si>
  <si>
    <t>P15</t>
  </si>
  <si>
    <t xml:space="preserve">Riegger </t>
  </si>
  <si>
    <t xml:space="preserve">Julia </t>
  </si>
  <si>
    <t>P25</t>
  </si>
  <si>
    <t>Früh</t>
  </si>
  <si>
    <t>Antonia</t>
  </si>
  <si>
    <t>P16</t>
  </si>
  <si>
    <t>P26</t>
  </si>
  <si>
    <t>Rückkampf</t>
  </si>
  <si>
    <t>Öttle</t>
  </si>
  <si>
    <t>Janna</t>
  </si>
  <si>
    <t>Möggenried</t>
  </si>
  <si>
    <t xml:space="preserve">Lukas </t>
  </si>
  <si>
    <t>Wölfle</t>
  </si>
  <si>
    <t>Alexander</t>
  </si>
  <si>
    <t>Büchler</t>
  </si>
  <si>
    <t>Nina</t>
  </si>
  <si>
    <t>Endres</t>
  </si>
  <si>
    <t>Jakob</t>
  </si>
  <si>
    <t xml:space="preserve">Einzelwertung Vorkampf</t>
  </si>
  <si>
    <t>Schüler1</t>
  </si>
  <si>
    <t>Schüler2</t>
  </si>
  <si>
    <t xml:space="preserve">Einzelwertung Rückkampf</t>
  </si>
  <si>
    <t>Schüler1R</t>
  </si>
  <si>
    <t>Schüler2R</t>
  </si>
  <si>
    <t>Jugend1</t>
  </si>
  <si>
    <t>Jugend2</t>
  </si>
  <si>
    <t>Jugend1R</t>
  </si>
  <si>
    <t>Jugend2R</t>
  </si>
  <si>
    <t>Junioren1</t>
  </si>
  <si>
    <t>Junioren2</t>
  </si>
  <si>
    <t>Junioren1R</t>
  </si>
  <si>
    <t>Junioren2R</t>
  </si>
  <si>
    <t>Pistole1</t>
  </si>
  <si>
    <t>Pistole2</t>
  </si>
  <si>
    <t>Pistole1R</t>
  </si>
  <si>
    <t>Pistole2R</t>
  </si>
  <si>
    <t>Platz</t>
  </si>
  <si>
    <t>Jahrgang</t>
  </si>
  <si>
    <t>Gesamt</t>
  </si>
  <si>
    <t>Klasse</t>
  </si>
  <si>
    <t xml:space="preserve">Verweis Rückkampf</t>
  </si>
  <si>
    <t>Schütze</t>
  </si>
  <si>
    <t>Wettkmapf</t>
  </si>
  <si>
    <t xml:space="preserve">ID Schütze</t>
  </si>
  <si>
    <t>Gaunummer</t>
  </si>
  <si>
    <t>Anzahl</t>
  </si>
  <si>
    <t xml:space="preserve">Rückkampf Schütze</t>
  </si>
  <si>
    <t xml:space="preserve">Rang Schüler</t>
  </si>
  <si>
    <t xml:space="preserve">Rang Jugend</t>
  </si>
  <si>
    <t xml:space="preserve">Rang Junioren</t>
  </si>
  <si>
    <t xml:space="preserve">Rang Pistole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</si>
</sst>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4" formatCode="yyyy"/>
    <numFmt numFmtId="165" formatCode="0.000"/>
  </numFmts>
  <fonts count="22">
    <font>
      <sz val="10.000000"/>
      <name val="Arial"/>
    </font>
    <font>
      <b/>
      <sz val="16.000000"/>
      <name val="Arial"/>
    </font>
    <font>
      <sz val="12.000000"/>
      <name val="Arial"/>
    </font>
    <font>
      <b/>
      <sz val="11.000000"/>
      <color indexed="2"/>
      <name val="Arial"/>
    </font>
    <font>
      <sz val="10.000000"/>
      <color indexed="2"/>
      <name val="Arial"/>
    </font>
    <font>
      <b/>
      <sz val="11.000000"/>
      <name val="Arial"/>
    </font>
    <font>
      <b/>
      <sz val="12.000000"/>
      <name val="Arial"/>
    </font>
    <font>
      <b/>
      <sz val="14.000000"/>
      <name val="Arial"/>
    </font>
    <font>
      <sz val="14.000000"/>
      <name val="Arial"/>
    </font>
    <font>
      <u/>
      <sz val="10.000000"/>
      <color theme="10"/>
      <name val="Arial"/>
    </font>
    <font>
      <sz val="10.000000"/>
      <color indexed="65"/>
      <name val="Arial"/>
    </font>
    <font>
      <sz val="1.000000"/>
      <color indexed="65"/>
      <name val="Arial"/>
    </font>
    <font>
      <b/>
      <sz val="22.000000"/>
      <name val="Arial"/>
    </font>
    <font>
      <sz val="16.000000"/>
      <name val="Arial"/>
    </font>
    <font>
      <b/>
      <sz val="1.000000"/>
      <color indexed="2"/>
      <name val="Arial"/>
    </font>
    <font>
      <b/>
      <sz val="1.000000"/>
      <color rgb="FFFFC000"/>
      <name val="Arial"/>
    </font>
    <font>
      <sz val="1.000000"/>
      <color rgb="FFFFC000"/>
      <name val="Arial"/>
    </font>
    <font>
      <b/>
      <sz val="12.000000"/>
      <color rgb="FFFFC000"/>
      <name val="Arial"/>
    </font>
    <font>
      <sz val="12.000000"/>
      <color rgb="FFFFC000"/>
      <name val="Arial"/>
    </font>
    <font>
      <b/>
      <sz val="12.000000"/>
      <color indexed="2"/>
      <name val="Arial"/>
    </font>
    <font>
      <sz val="12.000000"/>
      <color indexed="2"/>
      <name val="Arial"/>
    </font>
    <font>
      <b/>
      <sz val="10.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indexed="65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none"/>
      <bottom style="double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82">
    <xf fontId="0" fillId="0" borderId="0" numFmtId="0" xfId="0"/>
    <xf fontId="1" fillId="0" borderId="0" numFmtId="164" xfId="0" applyNumberFormat="1" applyFont="1" applyAlignment="1">
      <alignment horizontal="center"/>
    </xf>
    <xf fontId="0" fillId="0" borderId="0" numFmtId="0" xfId="0" applyAlignment="1">
      <alignment horizontal="right"/>
    </xf>
    <xf fontId="2" fillId="0" borderId="0" numFmtId="164" xfId="0" applyNumberFormat="1" applyFont="1" applyAlignment="1">
      <alignment horizontal="center"/>
    </xf>
    <xf fontId="1" fillId="0" borderId="0" numFmtId="164" xfId="0" applyNumberFormat="1" applyFont="1" applyAlignment="1">
      <alignment horizontal="center" vertical="center"/>
    </xf>
    <xf fontId="3" fillId="0" borderId="0" numFmtId="0" xfId="0" applyFont="1" applyAlignment="1">
      <alignment horizontal="center" wrapText="1"/>
    </xf>
    <xf fontId="4" fillId="0" borderId="0" numFmtId="0" xfId="0" applyFont="1" applyAlignment="1">
      <alignment horizontal="center"/>
    </xf>
    <xf fontId="5" fillId="0" borderId="0" numFmtId="0" xfId="0" applyFont="1" applyAlignment="1">
      <alignment wrapText="1"/>
    </xf>
    <xf fontId="6" fillId="0" borderId="0" numFmtId="0" xfId="0" applyFont="1"/>
    <xf fontId="7" fillId="2" borderId="1" numFmtId="0" xfId="0" applyFont="1" applyFill="1" applyBorder="1" applyAlignment="1" applyProtection="1">
      <alignment horizontal="center" shrinkToFit="1"/>
      <protection locked="0"/>
    </xf>
    <xf fontId="0" fillId="0" borderId="2" numFmtId="0" xfId="0" applyBorder="1"/>
    <xf fontId="0" fillId="0" borderId="3" numFmtId="0" xfId="0" applyBorder="1" applyAlignment="1">
      <alignment horizontal="center"/>
    </xf>
    <xf fontId="7" fillId="2" borderId="4" numFmtId="0" xfId="0" applyFont="1" applyFill="1" applyBorder="1" applyAlignment="1">
      <alignment horizontal="center" shrinkToFit="1"/>
    </xf>
    <xf fontId="7" fillId="2" borderId="5" numFmtId="0" xfId="0" applyFont="1" applyFill="1" applyBorder="1" applyAlignment="1">
      <alignment horizontal="center" shrinkToFit="1"/>
    </xf>
    <xf fontId="7" fillId="2" borderId="6" numFmtId="0" xfId="0" applyFont="1" applyFill="1" applyBorder="1" applyAlignment="1">
      <alignment horizontal="center" shrinkToFit="1"/>
    </xf>
    <xf fontId="8" fillId="0" borderId="0" numFmtId="0" xfId="0" applyFont="1"/>
    <xf fontId="6" fillId="0" borderId="0" numFmtId="0" xfId="0" applyFont="1" applyAlignment="1">
      <alignment horizontal="center"/>
    </xf>
    <xf fontId="8" fillId="2" borderId="4" numFmtId="0" xfId="0" applyFont="1" applyFill="1" applyBorder="1" applyAlignment="1" applyProtection="1">
      <alignment horizontal="left" shrinkToFit="1"/>
      <protection locked="0"/>
    </xf>
    <xf fontId="8" fillId="2" borderId="6" numFmtId="0" xfId="0" applyFont="1" applyFill="1" applyBorder="1" applyAlignment="1" applyProtection="1">
      <alignment horizontal="left" shrinkToFit="1"/>
      <protection locked="0"/>
    </xf>
    <xf fontId="8" fillId="2" borderId="1" numFmtId="0" xfId="0" applyFont="1" applyFill="1" applyBorder="1" applyAlignment="1" applyProtection="1">
      <alignment horizontal="left" shrinkToFit="1"/>
      <protection locked="0"/>
    </xf>
    <xf fontId="9" fillId="2" borderId="1" numFmtId="0" xfId="0" applyFont="1" applyFill="1" applyBorder="1" applyAlignment="1" applyProtection="1">
      <alignment horizontal="left" shrinkToFit="1"/>
      <protection locked="0"/>
    </xf>
    <xf fontId="6" fillId="0" borderId="0" numFmtId="0" xfId="0" applyFont="1" applyAlignment="1">
      <alignment horizontal="left" wrapText="1"/>
    </xf>
    <xf fontId="0" fillId="0" borderId="0" numFmtId="0" xfId="0" applyAlignment="1">
      <alignment horizontal="left" wrapText="1"/>
    </xf>
    <xf fontId="0" fillId="0" borderId="0" numFmtId="0" xfId="0" applyAlignment="1">
      <alignment wrapText="1"/>
    </xf>
    <xf fontId="0" fillId="0" borderId="0" numFmtId="0" xfId="0"/>
    <xf fontId="10" fillId="0" borderId="0" numFmtId="0" xfId="0" applyFont="1"/>
    <xf fontId="11" fillId="0" borderId="0" numFmtId="0" xfId="0" applyFont="1"/>
    <xf fontId="0" fillId="0" borderId="0" numFmtId="0" xfId="0" applyAlignment="1">
      <alignment horizontal="left"/>
    </xf>
    <xf fontId="12" fillId="0" borderId="0" numFmtId="0" xfId="0" applyFont="1" applyAlignment="1">
      <alignment horizontal="center"/>
    </xf>
    <xf fontId="7" fillId="0" borderId="7" numFmtId="0" xfId="0" applyFont="1" applyBorder="1" applyAlignment="1">
      <alignment horizontal="center"/>
    </xf>
    <xf fontId="1" fillId="0" borderId="0" numFmtId="0" xfId="0" applyFont="1" applyAlignment="1">
      <alignment horizontal="center"/>
    </xf>
    <xf fontId="6" fillId="0" borderId="8" numFmtId="0" xfId="0" applyFont="1" applyBorder="1"/>
    <xf fontId="6" fillId="0" borderId="1" numFmtId="0" xfId="0" applyFont="1" applyBorder="1"/>
    <xf fontId="6" fillId="0" borderId="1" numFmtId="0" xfId="0" applyFont="1" applyBorder="1" applyAlignment="1">
      <alignment shrinkToFit="1"/>
    </xf>
    <xf fontId="0" fillId="2" borderId="0" numFmtId="0" xfId="0" applyFill="1"/>
    <xf fontId="0" fillId="2" borderId="0" numFmtId="0" xfId="0" applyFill="1" applyProtection="1">
      <protection locked="0"/>
    </xf>
    <xf fontId="0" fillId="2" borderId="0" numFmtId="1" xfId="0" applyNumberFormat="1" applyFill="1" applyProtection="1">
      <protection locked="0"/>
    </xf>
    <xf fontId="0" fillId="2" borderId="0" numFmtId="0" xfId="0" applyFill="1" applyProtection="1">
      <protection locked="0"/>
    </xf>
    <xf fontId="13" fillId="0" borderId="0" numFmtId="0" xfId="0" applyFont="1"/>
    <xf fontId="7" fillId="2" borderId="0" numFmtId="0" xfId="0" applyFont="1" applyFill="1" applyAlignment="1">
      <alignment horizontal="center"/>
    </xf>
    <xf fontId="2" fillId="0" borderId="0" numFmtId="0" xfId="0" applyFont="1"/>
    <xf fontId="6" fillId="2" borderId="9" numFmtId="0" xfId="0" applyFont="1" applyFill="1" applyBorder="1" applyAlignment="1">
      <alignment horizontal="center"/>
    </xf>
    <xf fontId="0" fillId="0" borderId="0" numFmtId="0" xfId="0" applyAlignment="1">
      <alignment horizontal="center"/>
    </xf>
    <xf fontId="11" fillId="0" borderId="0" numFmtId="0" xfId="0" applyFont="1" applyAlignment="1">
      <alignment horizontal="center"/>
    </xf>
    <xf fontId="6" fillId="0" borderId="7" numFmtId="0" xfId="0" applyFont="1" applyBorder="1" applyAlignment="1">
      <alignment horizontal="center"/>
    </xf>
    <xf fontId="6" fillId="0" borderId="3" numFmtId="0" xfId="0" applyFont="1" applyBorder="1" applyAlignment="1">
      <alignment horizontal="center"/>
    </xf>
    <xf fontId="6" fillId="0" borderId="1" numFmtId="0" xfId="0" applyFont="1" applyBorder="1" applyAlignment="1">
      <alignment horizontal="center"/>
    </xf>
    <xf fontId="6" fillId="0" borderId="1" numFmtId="0" xfId="0" applyFont="1" applyBorder="1" applyAlignment="1">
      <alignment horizontal="center" shrinkToFit="1"/>
    </xf>
    <xf fontId="14" fillId="0" borderId="0" numFmtId="0" xfId="0" applyFont="1" applyAlignment="1">
      <alignment horizontal="center"/>
    </xf>
    <xf fontId="6" fillId="0" borderId="2" numFmtId="0" xfId="0" applyFont="1" applyBorder="1" applyAlignment="1">
      <alignment horizontal="center"/>
    </xf>
    <xf fontId="6" fillId="2" borderId="4" numFmtId="0" xfId="0" applyFont="1" applyFill="1" applyBorder="1" applyAlignment="1">
      <alignment horizontal="center"/>
    </xf>
    <xf fontId="6" fillId="2" borderId="6" numFmtId="0" xfId="0" applyFont="1" applyFill="1" applyBorder="1" applyAlignment="1">
      <alignment horizontal="center"/>
    </xf>
    <xf fontId="6" fillId="2" borderId="1" numFmtId="0" xfId="0" applyFont="1" applyFill="1" applyBorder="1" applyAlignment="1">
      <alignment horizontal="center" shrinkToFit="1"/>
    </xf>
    <xf fontId="6" fillId="2" borderId="1" numFmtId="0" xfId="0" applyFont="1" applyFill="1" applyBorder="1" applyAlignment="1">
      <alignment horizontal="center"/>
    </xf>
    <xf fontId="15" fillId="0" borderId="0" numFmtId="0" xfId="0" applyFont="1" applyAlignment="1">
      <alignment horizontal="center"/>
    </xf>
    <xf fontId="16" fillId="0" borderId="0" numFmtId="0" xfId="0" applyFont="1" applyAlignment="1">
      <alignment horizontal="center"/>
    </xf>
    <xf fontId="6" fillId="0" borderId="0" numFmtId="0" xfId="0" applyFont="1" applyAlignment="1">
      <alignment shrinkToFit="1"/>
    </xf>
    <xf fontId="6" fillId="0" borderId="0" numFmtId="0" xfId="0" applyFont="1" applyAlignment="1">
      <alignment horizontal="center" shrinkToFit="1"/>
    </xf>
    <xf fontId="6" fillId="2" borderId="7" numFmtId="0" xfId="0" applyFont="1" applyFill="1" applyBorder="1" applyAlignment="1">
      <alignment horizontal="center"/>
    </xf>
    <xf fontId="17" fillId="0" borderId="0" numFmtId="0" xfId="0" applyFont="1" applyAlignment="1">
      <alignment horizontal="center"/>
    </xf>
    <xf fontId="18" fillId="0" borderId="0" numFmtId="0" xfId="0" applyFont="1" applyAlignment="1">
      <alignment horizontal="center"/>
    </xf>
    <xf fontId="19" fillId="0" borderId="0" numFmtId="0" xfId="0" applyFont="1" applyAlignment="1">
      <alignment horizontal="center"/>
    </xf>
    <xf fontId="20" fillId="0" borderId="0" numFmtId="0" xfId="0" applyFont="1" applyAlignment="1">
      <alignment horizontal="center"/>
    </xf>
    <xf fontId="21" fillId="0" borderId="0" numFmtId="0" xfId="0" applyFont="1" applyAlignment="1">
      <alignment horizontal="center"/>
    </xf>
    <xf fontId="1" fillId="2" borderId="0" numFmtId="0" xfId="0" applyFont="1" applyFill="1" applyAlignment="1">
      <alignment horizontal="center"/>
    </xf>
    <xf fontId="1" fillId="0" borderId="0" numFmtId="0" xfId="0" applyFont="1"/>
    <xf fontId="7" fillId="2" borderId="0" numFmtId="0" xfId="0" applyFont="1" applyFill="1" applyAlignment="1">
      <alignment horizontal="center" vertical="center"/>
    </xf>
    <xf fontId="6" fillId="2" borderId="0" numFmtId="0" xfId="0" applyFont="1" applyFill="1" applyAlignment="1">
      <alignment horizontal="center"/>
    </xf>
    <xf fontId="6" fillId="2" borderId="0" numFmtId="0" xfId="0" applyFont="1" applyFill="1"/>
    <xf fontId="2" fillId="2" borderId="0" numFmtId="0" xfId="0" applyFont="1" applyFill="1"/>
    <xf fontId="2" fillId="2" borderId="0" numFmtId="1" xfId="0" applyNumberFormat="1" applyFont="1" applyFill="1" applyAlignment="1">
      <alignment horizontal="center"/>
    </xf>
    <xf fontId="2" fillId="2" borderId="0" numFmtId="0" xfId="0" applyFont="1" applyFill="1" applyAlignment="1">
      <alignment horizontal="center"/>
    </xf>
    <xf fontId="6" fillId="0" borderId="8" numFmtId="0" xfId="0" applyFont="1" applyBorder="1" applyAlignment="1">
      <alignment shrinkToFit="1"/>
    </xf>
    <xf fontId="0" fillId="2" borderId="0" numFmtId="1" xfId="0" applyNumberFormat="1" applyFill="1"/>
    <xf fontId="6" fillId="0" borderId="4" numFmtId="0" xfId="0" applyFont="1" applyBorder="1" applyAlignment="1">
      <alignment horizontal="left"/>
    </xf>
    <xf fontId="6" fillId="0" borderId="5" numFmtId="0" xfId="0" applyFont="1" applyBorder="1" applyAlignment="1">
      <alignment horizontal="left"/>
    </xf>
    <xf fontId="6" fillId="0" borderId="6" numFmtId="0" xfId="0" applyFont="1" applyBorder="1" applyAlignment="1">
      <alignment horizontal="left"/>
    </xf>
    <xf fontId="6" fillId="3" borderId="1" numFmtId="0" xfId="0" applyFont="1" applyFill="1" applyBorder="1"/>
    <xf fontId="6" fillId="3" borderId="1" numFmtId="0" xfId="0" applyFont="1" applyFill="1" applyBorder="1" applyAlignment="1">
      <alignment shrinkToFit="1"/>
    </xf>
    <xf fontId="0" fillId="0" borderId="1" numFmtId="0" xfId="0" applyBorder="1"/>
    <xf fontId="21" fillId="0" borderId="0" numFmtId="0" xfId="0" applyFont="1"/>
    <xf fontId="0" fillId="0" borderId="0" numFmtId="1" xfId="0" applyNumberFormat="1"/>
  </cellXfs>
  <cellStyles count="1">
    <cellStyle name="Standard" xfId="0" builtinId="0"/>
  </cellStyles>
  <dxfs count="102">
    <dxf>
      <numFmt numFmtId="0" formatCode="General"/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numFmt numFmtId="1" formatCode="0"/>
      <fill>
        <patternFill patternType="solid">
          <fgColor theme="0"/>
          <bgColor theme="0"/>
        </patternFill>
      </fill>
    </dxf>
    <dxf>
      <numFmt numFmtId="0" formatCode="General"/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numFmt numFmtId="1" formatCode="0"/>
      <fill>
        <patternFill patternType="solid">
          <fgColor theme="0"/>
          <bgColor theme="0"/>
        </patternFill>
      </fill>
    </dxf>
    <dxf>
      <numFmt numFmtId="0" formatCode="General"/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numFmt numFmtId="1" formatCode="0"/>
      <fill>
        <patternFill patternType="solid">
          <fgColor theme="0"/>
          <bgColor theme="0"/>
        </patternFill>
      </fill>
    </dxf>
    <dxf>
      <numFmt numFmtId="0" formatCode="General"/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numFmt numFmtId="1" formatCode="0"/>
      <fill>
        <patternFill patternType="solid">
          <fgColor theme="0"/>
          <bgColor theme="0"/>
        </patternFill>
      </fill>
    </dxf>
    <dxf>
      <numFmt numFmtId="0" formatCode="General"/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numFmt numFmtId="1" formatCode="0"/>
      <fill>
        <patternFill patternType="solid">
          <fgColor theme="0"/>
          <bgColor theme="0"/>
        </patternFill>
      </fill>
    </dxf>
    <dxf>
      <numFmt numFmtId="0" formatCode="General"/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numFmt numFmtId="1" formatCode="0"/>
      <fill>
        <patternFill patternType="solid">
          <fgColor theme="0"/>
          <bgColor theme="0"/>
        </patternFill>
      </fill>
    </dxf>
    <dxf>
      <numFmt numFmtId="0" formatCode="General"/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numFmt numFmtId="1" formatCode="0"/>
      <fill>
        <patternFill patternType="solid">
          <fgColor theme="0"/>
          <bgColor theme="0"/>
        </patternFill>
      </fill>
    </dxf>
    <dxf>
      <numFmt numFmtId="0" formatCode="General"/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numFmt numFmtId="1" formatCode="0"/>
      <fill>
        <patternFill patternType="solid">
          <fgColor theme="0"/>
          <bgColor theme="0"/>
        </patternFill>
      </fill>
    </dxf>
    <dxf>
      <numFmt numFmtId="0" formatCode="General"/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numFmt numFmtId="1" formatCode="0"/>
      <fill>
        <patternFill patternType="solid">
          <fgColor theme="0"/>
          <bgColor theme="0"/>
        </patternFill>
      </fill>
    </dxf>
    <dxf>
      <numFmt numFmtId="0" formatCode="General"/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numFmt numFmtId="1" formatCode="0"/>
      <fill>
        <patternFill patternType="solid">
          <fgColor theme="0"/>
          <bgColor theme="0"/>
        </patternFill>
      </fill>
    </dxf>
    <dxf>
      <numFmt numFmtId="0" formatCode="General"/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numFmt numFmtId="1" formatCode="0"/>
      <fill>
        <patternFill patternType="solid">
          <fgColor theme="0"/>
          <bgColor theme="0"/>
        </patternFill>
      </fill>
    </dxf>
    <dxf>
      <numFmt numFmtId="0" formatCode="General"/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numFmt numFmtId="1" formatCode="0"/>
      <fill>
        <patternFill patternType="solid">
          <fgColor theme="0"/>
          <bgColor theme="0"/>
        </patternFill>
      </fill>
    </dxf>
    <dxf>
      <numFmt numFmtId="0" formatCode="General"/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numFmt numFmtId="1" formatCode="0"/>
      <fill>
        <patternFill patternType="solid">
          <fgColor theme="0"/>
          <bgColor theme="0"/>
        </patternFill>
      </fill>
    </dxf>
    <dxf>
      <numFmt numFmtId="0" formatCode="General"/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numFmt numFmtId="1" formatCode="0"/>
      <fill>
        <patternFill patternType="solid">
          <fgColor theme="0"/>
          <bgColor theme="0"/>
        </patternFill>
      </fill>
    </dxf>
    <dxf>
      <numFmt numFmtId="0" formatCode="General"/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numFmt numFmtId="1" formatCode="0"/>
      <fill>
        <patternFill patternType="solid">
          <fgColor theme="0"/>
          <bgColor theme="0"/>
        </patternFill>
      </fill>
    </dxf>
    <dxf>
      <numFmt numFmtId="0" formatCode="General"/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numFmt numFmtId="1" formatCode="0"/>
      <fill>
        <patternFill patternType="solid">
          <fgColor theme="0"/>
          <bgColor theme="0"/>
        </patternFill>
      </fill>
    </dxf>
    <dxf>
      <font>
        <b val="0"/>
        <i val="0"/>
        <strike val="0"/>
        <u val="none"/>
        <vertAlign val="baseline"/>
        <sz val="10.000000"/>
        <name val="Arial"/>
        <scheme val="none"/>
      </font>
      <fill>
        <patternFill patternType="solid">
          <fgColor theme="0"/>
          <bgColor theme="0"/>
        </patternFill>
      </fill>
    </dxf>
    <dxf>
      <font>
        <b val="0"/>
        <i val="0"/>
        <strike val="0"/>
        <u val="none"/>
        <vertAlign val="baseline"/>
        <sz val="10.000000"/>
        <name val="Arial"/>
        <scheme val="none"/>
      </font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  <alignment horizontal="center" indent="0" readingOrder="0" relativeIndent="0" shrinkToFit="0" textRotation="0" vertical="bottom" wrapText="0"/>
    </dxf>
    <dxf>
      <numFmt numFmtId="1" formatCode="0"/>
      <fill>
        <patternFill patternType="solid">
          <fgColor theme="0"/>
          <bgColor theme="0"/>
        </patternFill>
      </fill>
      <alignment horizontal="center" indent="0" readingOrder="0" relativeIndent="0" shrinkToFit="0" textRotation="0" vertical="bottom" wrapText="0"/>
    </dxf>
    <dxf>
      <font>
        <b/>
        <i val="0"/>
        <strike val="0"/>
        <u val="none"/>
        <vertAlign val="baseline"/>
        <sz val="10.000000"/>
        <name val="Arial"/>
        <scheme val="none"/>
      </font>
      <fill>
        <patternFill patternType="solid">
          <fgColor theme="0"/>
          <bgColor theme="0"/>
        </patternFill>
      </fill>
      <alignment horizontal="center" indent="0" readingOrder="0" relativeIndent="0" shrinkToFit="0" textRotation="0" vertical="bottom" wrapText="0"/>
    </dxf>
    <dxf>
      <font>
        <b val="0"/>
        <i val="0"/>
        <strike val="0"/>
        <u val="none"/>
        <vertAlign val="baseline"/>
        <sz val="10.000000"/>
        <name val="Arial"/>
        <scheme val="none"/>
      </font>
      <numFmt numFmtId="0" formatCode="General"/>
    </dxf>
    <dxf>
      <font>
        <b val="0"/>
        <i val="0"/>
        <strike val="0"/>
        <u val="none"/>
        <vertAlign val="baseline"/>
        <sz val="10.000000"/>
        <name val="Arial"/>
        <scheme val="none"/>
      </font>
    </dxf>
    <dxf>
      <font>
        <b val="0"/>
        <i val="0"/>
        <strike val="0"/>
        <u val="none"/>
        <vertAlign val="baseline"/>
        <sz val="10.000000"/>
        <name val="Arial"/>
        <scheme val="none"/>
      </font>
      <numFmt numFmtId="0" formatCode="General"/>
    </dxf>
    <dxf>
      <font>
        <b val="0"/>
        <i val="0"/>
        <strike val="0"/>
        <u val="none"/>
        <vertAlign val="baseline"/>
        <sz val="10.000000"/>
        <name val="Arial"/>
        <scheme val="none"/>
      </font>
    </dxf>
    <dxf>
      <numFmt numFmtId="0" formatCode="General"/>
    </dxf>
    <dxf>
      <numFmt numFmtId="165" formatCode="0.00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customXml" Target="../customXml/item1.xml"/><Relationship  Id="rId10" Type="http://schemas.openxmlformats.org/officeDocument/2006/relationships/theme" Target="theme/theme1.xml"/><Relationship  Id="rId11" Type="http://schemas.openxmlformats.org/officeDocument/2006/relationships/sharedStrings" Target="sharedStrings.xml"/><Relationship  Id="rId12" Type="http://schemas.openxmlformats.org/officeDocument/2006/relationships/styles" Target="styles.xml"/><Relationship  Id="rId2" Type="http://schemas.openxmlformats.org/officeDocument/2006/relationships/worksheet" Target="worksheets/sheet1.xml"/><Relationship  Id="rId3" Type="http://schemas.openxmlformats.org/officeDocument/2006/relationships/worksheet" Target="worksheets/sheet2.xml"/><Relationship  Id="rId4" Type="http://schemas.openxmlformats.org/officeDocument/2006/relationships/worksheet" Target="worksheets/sheet3.xml"/><Relationship  Id="rId5" Type="http://schemas.openxmlformats.org/officeDocument/2006/relationships/worksheet" Target="worksheets/sheet4.xml"/><Relationship  Id="rId6" Type="http://schemas.openxmlformats.org/officeDocument/2006/relationships/worksheet" Target="worksheets/sheet5.xml"/><Relationship  Id="rId7" Type="http://schemas.openxmlformats.org/officeDocument/2006/relationships/worksheet" Target="worksheets/sheet6.xml"/><Relationship  Id="rId8" Type="http://schemas.openxmlformats.org/officeDocument/2006/relationships/worksheet" Target="worksheets/sheet7.xml"/><Relationship  Id="rId9" Type="http://schemas.openxmlformats.org/officeDocument/2006/relationships/worksheet" Target="worksheets/sheet8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media1.svg"/><Relationship Id="rId3" Type="http://schemas.openxmlformats.org/officeDocument/2006/relationships/hyperlink" Target="#Vorkampf!A1" TargetMode="External"/><Relationship Id="rId4" Type="http://schemas.openxmlformats.org/officeDocument/2006/relationships/hyperlink" Target="#R&#252;ckkampf!A1" TargetMode="External"/><Relationship Id="rId5" Type="http://schemas.openxmlformats.org/officeDocument/2006/relationships/hyperlink" Target="#Mannschaftsmeldung!A1" TargetMode="External"/><Relationship Id="rId6" Type="http://schemas.openxmlformats.org/officeDocument/2006/relationships/hyperlink" Target="#Einzelmeldung!A1" TargetMode="External"/><Relationship Id="rId7" Type="http://schemas.openxmlformats.org/officeDocument/2006/relationships/hyperlink" Target="mailto:E-Mail:%20bezirksjugendleiter@schuetzenbezirk-schwaben.de?subject=Ergebnismeldung%20Bezirkspokal%20" TargetMode="External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hyperlink" Target="#GAU!A1" TargetMode="Externa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hyperlink" Target="#GAU!A1" TargetMode="External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hyperlink" Target="#GAU!A1" TargetMode="External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hyperlink" Target="#GAU!A1" TargetMode="External"/><Relationship Id="rId2" Type="http://schemas.openxmlformats.org/officeDocument/2006/relationships/image" Target="../media/image2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hyperlink" Target="#GAU!A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2</xdr:col>
      <xdr:colOff>329855</xdr:colOff>
      <xdr:row>0</xdr:row>
      <xdr:rowOff>190501</xdr:rowOff>
    </xdr:from>
    <xdr:to>
      <xdr:col>2</xdr:col>
      <xdr:colOff>1046621</xdr:colOff>
      <xdr:row>4</xdr:row>
      <xdr:rowOff>19051</xdr:rowOff>
    </xdr:to>
    <xdr:pic>
      <xdr:nvPicPr>
        <xdr:cNvPr id="3" name="Grafik 2"/>
        <xdr:cNvPicPr>
          <a:picLocks noChangeAspect="1"/>
        </xdr:cNvPicPr>
      </xdr:nvPicPr>
      <xdr:blipFill rotWithShape="1"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1339505" y="190501"/>
          <a:ext cx="716766" cy="819150"/>
        </a:xfrm>
        <a:prstGeom prst="rect">
          <a:avLst/>
        </a:prstGeom>
      </xdr:spPr>
    </xdr:pic>
    <xdr:clientData/>
  </xdr:twoCellAnchor>
  <xdr:twoCellAnchor editAs="twoCell">
    <xdr:from>
      <xdr:col>9</xdr:col>
      <xdr:colOff>19049</xdr:colOff>
      <xdr:row>0</xdr:row>
      <xdr:rowOff>123824</xdr:rowOff>
    </xdr:from>
    <xdr:to>
      <xdr:col>11</xdr:col>
      <xdr:colOff>187049</xdr:colOff>
      <xdr:row>2</xdr:row>
      <xdr:rowOff>135750</xdr:rowOff>
    </xdr:to>
    <xdr:sp textlink="">
      <xdr:nvSpPr>
        <xdr:cNvPr id="2" name="Rechteck: abgerundete Ecken 1">
          <a:hlinkClick r:id="rId3"/>
        </xdr:cNvPr>
        <xdr:cNvSpPr/>
      </xdr:nvSpPr>
      <xdr:spPr bwMode="auto">
        <a:xfrm>
          <a:off x="7753349" y="123825"/>
          <a:ext cx="1692000" cy="612000"/>
        </a:xfrm>
        <a:prstGeom prst="roundRect">
          <a:avLst>
            <a:gd name="adj" fmla="val 16667"/>
          </a:avLst>
        </a:prstGeom>
        <a:solidFill>
          <a:schemeClr val="bg1">
            <a:lumMod val="50000"/>
          </a:schemeClr>
        </a:solidFill>
        <a:ln w="9525" cap="flat" cmpd="sng" algn="ctr">
          <a:solidFill>
            <a:schemeClr val="accent3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>
            <a:defRPr/>
          </a:pPr>
          <a:r>
            <a:rPr lang="de-DE" sz="1800">
              <a:solidFill>
                <a:schemeClr val="bg1"/>
              </a:solidFill>
              <a:latin typeface="Arial"/>
              <a:cs typeface="Arial"/>
            </a:rPr>
            <a:t>Vorkampf</a:t>
          </a:r>
          <a:endParaRPr/>
        </a:p>
      </xdr:txBody>
    </xdr:sp>
    <xdr:clientData fPrintsWithSheet="0"/>
  </xdr:twoCellAnchor>
  <xdr:twoCellAnchor editAs="twoCell">
    <xdr:from>
      <xdr:col>9</xdr:col>
      <xdr:colOff>19048</xdr:colOff>
      <xdr:row>3</xdr:row>
      <xdr:rowOff>38100</xdr:rowOff>
    </xdr:from>
    <xdr:to>
      <xdr:col>11</xdr:col>
      <xdr:colOff>187048</xdr:colOff>
      <xdr:row>6</xdr:row>
      <xdr:rowOff>11925</xdr:rowOff>
    </xdr:to>
    <xdr:sp textlink="">
      <xdr:nvSpPr>
        <xdr:cNvPr id="4" name="Rechteck: abgerundete Ecken 3">
          <a:hlinkClick r:id="rId4"/>
        </xdr:cNvPr>
        <xdr:cNvSpPr/>
      </xdr:nvSpPr>
      <xdr:spPr bwMode="auto">
        <a:xfrm>
          <a:off x="7753348" y="838200"/>
          <a:ext cx="1692000" cy="612000"/>
        </a:xfrm>
        <a:prstGeom prst="roundRect">
          <a:avLst>
            <a:gd name="adj" fmla="val 16667"/>
          </a:avLst>
        </a:prstGeom>
        <a:solidFill>
          <a:schemeClr val="bg1">
            <a:lumMod val="50000"/>
          </a:schemeClr>
        </a:solidFill>
        <a:ln w="9525" cap="flat" cmpd="sng" algn="ctr">
          <a:solidFill>
            <a:schemeClr val="accent3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>
            <a:defRPr/>
          </a:pPr>
          <a:r>
            <a:rPr lang="de-DE" sz="1800">
              <a:solidFill>
                <a:schemeClr val="bg1"/>
              </a:solidFill>
              <a:latin typeface="Arial"/>
              <a:cs typeface="Arial"/>
            </a:rPr>
            <a:t>Rückkampf</a:t>
          </a:r>
          <a:endParaRPr lang="de-DE" sz="2000">
            <a:solidFill>
              <a:schemeClr val="bg1"/>
            </a:solidFill>
            <a:latin typeface="Arial"/>
            <a:cs typeface="Arial"/>
          </a:endParaRPr>
        </a:p>
      </xdr:txBody>
    </xdr:sp>
    <xdr:clientData fPrintsWithSheet="0"/>
  </xdr:twoCellAnchor>
  <xdr:twoCellAnchor editAs="twoCell">
    <xdr:from>
      <xdr:col>9</xdr:col>
      <xdr:colOff>19048</xdr:colOff>
      <xdr:row>6</xdr:row>
      <xdr:rowOff>104775</xdr:rowOff>
    </xdr:from>
    <xdr:to>
      <xdr:col>11</xdr:col>
      <xdr:colOff>187048</xdr:colOff>
      <xdr:row>8</xdr:row>
      <xdr:rowOff>78600</xdr:rowOff>
    </xdr:to>
    <xdr:sp textlink="">
      <xdr:nvSpPr>
        <xdr:cNvPr id="5" name="Rechteck: abgerundete Ecken 4">
          <a:hlinkClick r:id="rId5"/>
        </xdr:cNvPr>
        <xdr:cNvSpPr/>
      </xdr:nvSpPr>
      <xdr:spPr bwMode="auto">
        <a:xfrm>
          <a:off x="7753348" y="1543050"/>
          <a:ext cx="1692000" cy="612000"/>
        </a:xfrm>
        <a:prstGeom prst="roundRect">
          <a:avLst>
            <a:gd name="adj" fmla="val 16667"/>
          </a:avLst>
        </a:prstGeom>
        <a:solidFill>
          <a:schemeClr val="bg1">
            <a:lumMod val="50000"/>
          </a:schemeClr>
        </a:solidFill>
        <a:ln w="9525" cap="flat" cmpd="sng" algn="ctr">
          <a:solidFill>
            <a:schemeClr val="accent3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>
            <a:defRPr/>
          </a:pPr>
          <a:r>
            <a:rPr lang="de-DE" sz="1800">
              <a:solidFill>
                <a:schemeClr val="bg1"/>
              </a:solidFill>
              <a:latin typeface="Arial"/>
              <a:cs typeface="Arial"/>
            </a:rPr>
            <a:t>Mannschafts- meldung</a:t>
          </a:r>
          <a:endParaRPr/>
        </a:p>
      </xdr:txBody>
    </xdr:sp>
    <xdr:clientData fPrintsWithSheet="0"/>
  </xdr:twoCellAnchor>
  <xdr:twoCellAnchor editAs="twoCell">
    <xdr:from>
      <xdr:col>9</xdr:col>
      <xdr:colOff>9525</xdr:colOff>
      <xdr:row>8</xdr:row>
      <xdr:rowOff>180975</xdr:rowOff>
    </xdr:from>
    <xdr:to>
      <xdr:col>11</xdr:col>
      <xdr:colOff>177525</xdr:colOff>
      <xdr:row>11</xdr:row>
      <xdr:rowOff>164325</xdr:rowOff>
    </xdr:to>
    <xdr:sp textlink="">
      <xdr:nvSpPr>
        <xdr:cNvPr id="6" name="Rechteck: abgerundete Ecken 5">
          <a:hlinkClick r:id="rId6"/>
        </xdr:cNvPr>
        <xdr:cNvSpPr/>
      </xdr:nvSpPr>
      <xdr:spPr bwMode="auto">
        <a:xfrm>
          <a:off x="7743825" y="2257425"/>
          <a:ext cx="1692000" cy="612000"/>
        </a:xfrm>
        <a:prstGeom prst="roundRect">
          <a:avLst>
            <a:gd name="adj" fmla="val 16667"/>
          </a:avLst>
        </a:prstGeom>
        <a:solidFill>
          <a:schemeClr val="bg1">
            <a:lumMod val="50000"/>
          </a:schemeClr>
        </a:solidFill>
        <a:ln w="9525" cap="flat" cmpd="sng" algn="ctr">
          <a:solidFill>
            <a:schemeClr val="accent3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>
            <a:defRPr/>
          </a:pPr>
          <a:r>
            <a:rPr lang="de-DE" sz="1800">
              <a:solidFill>
                <a:schemeClr val="bg1"/>
              </a:solidFill>
              <a:latin typeface="Arial"/>
              <a:cs typeface="Arial"/>
            </a:rPr>
            <a:t>Einzelschützen </a:t>
          </a:r>
          <a:endParaRPr/>
        </a:p>
      </xdr:txBody>
    </xdr:sp>
    <xdr:clientData fPrintsWithSheet="0"/>
  </xdr:twoCellAnchor>
  <xdr:twoCellAnchor editAs="twoCell">
    <xdr:from>
      <xdr:col>0</xdr:col>
      <xdr:colOff>219075</xdr:colOff>
      <xdr:row>18</xdr:row>
      <xdr:rowOff>85725</xdr:rowOff>
    </xdr:from>
    <xdr:to>
      <xdr:col>5</xdr:col>
      <xdr:colOff>133350</xdr:colOff>
      <xdr:row>19</xdr:row>
      <xdr:rowOff>28575</xdr:rowOff>
    </xdr:to>
    <xdr:sp textlink="">
      <xdr:nvSpPr>
        <xdr:cNvPr id="7" name="Rechteck: abgerundete Ecken 6">
          <a:hlinkClick r:id="rId7"/>
        </xdr:cNvPr>
        <xdr:cNvSpPr/>
      </xdr:nvSpPr>
      <xdr:spPr bwMode="auto">
        <a:xfrm>
          <a:off x="219074" y="4391025"/>
          <a:ext cx="3695700" cy="200025"/>
        </a:xfrm>
        <a:prstGeom prst="roundRect">
          <a:avLst>
            <a:gd name="adj" fmla="val 16667"/>
          </a:avLst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>
            <a:defRPr/>
          </a:pPr>
          <a:r>
            <a:rPr lang="de-DE" sz="1000" b="1">
              <a:solidFill>
                <a:sysClr val="windowText" lastClr="000000"/>
              </a:solidFill>
              <a:latin typeface="Arial"/>
              <a:cs typeface="Arial"/>
            </a:rPr>
            <a:t>E-Mail: bezirksjugendleiter@schuetzenbezirk-schwaben.de</a:t>
          </a:r>
          <a:endParaRPr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14</xdr:col>
      <xdr:colOff>390525</xdr:colOff>
      <xdr:row>0</xdr:row>
      <xdr:rowOff>66675</xdr:rowOff>
    </xdr:from>
    <xdr:to>
      <xdr:col>15</xdr:col>
      <xdr:colOff>695325</xdr:colOff>
      <xdr:row>2</xdr:row>
      <xdr:rowOff>28575</xdr:rowOff>
    </xdr:to>
    <xdr:sp textlink="">
      <xdr:nvSpPr>
        <xdr:cNvPr id="2" name="Rechteck: abgerundete Ecken 1">
          <a:hlinkClick r:id="rId1"/>
        </xdr:cNvPr>
        <xdr:cNvSpPr/>
      </xdr:nvSpPr>
      <xdr:spPr bwMode="auto">
        <a:xfrm>
          <a:off x="8420100" y="66675"/>
          <a:ext cx="1019174" cy="476250"/>
        </a:xfrm>
        <a:prstGeom prst="roundRect">
          <a:avLst>
            <a:gd name="adj" fmla="val 16667"/>
          </a:avLst>
        </a:prstGeom>
        <a:solidFill>
          <a:schemeClr val="bg1">
            <a:lumMod val="50000"/>
          </a:schemeClr>
        </a:solidFill>
        <a:ln w="9525" cap="flat" cmpd="sng" algn="ctr">
          <a:solidFill>
            <a:schemeClr val="accent3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>
            <a:defRPr/>
          </a:pPr>
          <a:r>
            <a:rPr lang="de-DE" sz="1800">
              <a:solidFill>
                <a:schemeClr val="bg1"/>
              </a:solidFill>
              <a:latin typeface="Arial"/>
              <a:cs typeface="Arial"/>
            </a:rPr>
            <a:t>zurück </a:t>
          </a:r>
          <a:endParaRPr/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14</xdr:col>
      <xdr:colOff>381000</xdr:colOff>
      <xdr:row>0</xdr:row>
      <xdr:rowOff>104775</xdr:rowOff>
    </xdr:from>
    <xdr:to>
      <xdr:col>15</xdr:col>
      <xdr:colOff>685800</xdr:colOff>
      <xdr:row>2</xdr:row>
      <xdr:rowOff>66675</xdr:rowOff>
    </xdr:to>
    <xdr:sp textlink="">
      <xdr:nvSpPr>
        <xdr:cNvPr id="2" name="Rechteck: abgerundete Ecken 1">
          <a:hlinkClick r:id="rId1"/>
        </xdr:cNvPr>
        <xdr:cNvSpPr/>
      </xdr:nvSpPr>
      <xdr:spPr bwMode="auto">
        <a:xfrm>
          <a:off x="8410575" y="104775"/>
          <a:ext cx="1019174" cy="476250"/>
        </a:xfrm>
        <a:prstGeom prst="roundRect">
          <a:avLst>
            <a:gd name="adj" fmla="val 16667"/>
          </a:avLst>
        </a:prstGeom>
        <a:solidFill>
          <a:schemeClr val="bg1">
            <a:lumMod val="50000"/>
          </a:schemeClr>
        </a:solidFill>
        <a:ln w="9525" cap="flat" cmpd="sng" algn="ctr">
          <a:solidFill>
            <a:schemeClr val="accent3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>
            <a:defRPr/>
          </a:pPr>
          <a:r>
            <a:rPr lang="de-DE" sz="1800">
              <a:solidFill>
                <a:schemeClr val="bg1"/>
              </a:solidFill>
              <a:latin typeface="Arial"/>
              <a:cs typeface="Arial"/>
            </a:rPr>
            <a:t>zurück </a:t>
          </a:r>
          <a:endParaRPr/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2</xdr:col>
      <xdr:colOff>57151</xdr:colOff>
      <xdr:row>0</xdr:row>
      <xdr:rowOff>66677</xdr:rowOff>
    </xdr:from>
    <xdr:to>
      <xdr:col>2</xdr:col>
      <xdr:colOff>757245</xdr:colOff>
      <xdr:row>3</xdr:row>
      <xdr:rowOff>123824</xdr:rowOff>
    </xdr:to>
    <xdr:pic>
      <xdr:nvPicPr>
        <xdr:cNvPr id="2" name="Grafik 1"/>
        <xdr:cNvPicPr>
          <a:picLocks noChangeAspect="1"/>
        </xdr:cNvPicPr>
      </xdr:nvPicPr>
      <xdr:blipFill rotWithShape="1">
        <a:blip r:embed="rId1"/>
        <a:stretch/>
      </xdr:blipFill>
      <xdr:spPr bwMode="auto">
        <a:xfrm>
          <a:off x="57151" y="66677"/>
          <a:ext cx="700094" cy="800098"/>
        </a:xfrm>
        <a:prstGeom prst="rect">
          <a:avLst/>
        </a:prstGeom>
      </xdr:spPr>
    </xdr:pic>
    <xdr:clientData/>
  </xdr:twoCellAnchor>
  <xdr:oneCellAnchor>
    <xdr:from>
      <xdr:col>2</xdr:col>
      <xdr:colOff>57151</xdr:colOff>
      <xdr:row>25</xdr:row>
      <xdr:rowOff>66677</xdr:rowOff>
    </xdr:from>
    <xdr:ext cx="700094" cy="800098"/>
    <xdr:pic>
      <xdr:nvPicPr>
        <xdr:cNvPr id="4" name="Grafik 3"/>
        <xdr:cNvPicPr>
          <a:picLocks noChangeAspect="1"/>
        </xdr:cNvPicPr>
      </xdr:nvPicPr>
      <xdr:blipFill rotWithShape="1">
        <a:blip r:embed="rId1"/>
        <a:stretch/>
      </xdr:blipFill>
      <xdr:spPr bwMode="auto">
        <a:xfrm>
          <a:off x="723901" y="66677"/>
          <a:ext cx="700094" cy="800098"/>
        </a:xfrm>
        <a:prstGeom prst="rect">
          <a:avLst/>
        </a:prstGeom>
      </xdr:spPr>
    </xdr:pic>
    <xdr:clientData/>
  </xdr:oneCellAnchor>
  <xdr:oneCellAnchor>
    <xdr:from>
      <xdr:col>2</xdr:col>
      <xdr:colOff>57151</xdr:colOff>
      <xdr:row>50</xdr:row>
      <xdr:rowOff>66677</xdr:rowOff>
    </xdr:from>
    <xdr:ext cx="700094" cy="800098"/>
    <xdr:pic>
      <xdr:nvPicPr>
        <xdr:cNvPr id="5" name="Grafik 4"/>
        <xdr:cNvPicPr>
          <a:picLocks noChangeAspect="1"/>
        </xdr:cNvPicPr>
      </xdr:nvPicPr>
      <xdr:blipFill rotWithShape="1">
        <a:blip r:embed="rId1"/>
        <a:stretch/>
      </xdr:blipFill>
      <xdr:spPr bwMode="auto">
        <a:xfrm>
          <a:off x="723901" y="66677"/>
          <a:ext cx="700094" cy="800098"/>
        </a:xfrm>
        <a:prstGeom prst="rect">
          <a:avLst/>
        </a:prstGeom>
      </xdr:spPr>
    </xdr:pic>
    <xdr:clientData/>
  </xdr:oneCellAnchor>
  <xdr:oneCellAnchor>
    <xdr:from>
      <xdr:col>2</xdr:col>
      <xdr:colOff>57151</xdr:colOff>
      <xdr:row>75</xdr:row>
      <xdr:rowOff>66677</xdr:rowOff>
    </xdr:from>
    <xdr:ext cx="700094" cy="800098"/>
    <xdr:pic>
      <xdr:nvPicPr>
        <xdr:cNvPr id="6" name="Grafik 5"/>
        <xdr:cNvPicPr>
          <a:picLocks noChangeAspect="1"/>
        </xdr:cNvPicPr>
      </xdr:nvPicPr>
      <xdr:blipFill rotWithShape="1">
        <a:blip r:embed="rId1"/>
        <a:stretch/>
      </xdr:blipFill>
      <xdr:spPr bwMode="auto">
        <a:xfrm>
          <a:off x="723901" y="66677"/>
          <a:ext cx="700094" cy="800098"/>
        </a:xfrm>
        <a:prstGeom prst="rect">
          <a:avLst/>
        </a:prstGeom>
      </xdr:spPr>
    </xdr:pic>
    <xdr:clientData/>
  </xdr:oneCellAnchor>
  <xdr:twoCellAnchor editAs="twoCell">
    <xdr:from>
      <xdr:col>11</xdr:col>
      <xdr:colOff>0</xdr:colOff>
      <xdr:row>0</xdr:row>
      <xdr:rowOff>47625</xdr:rowOff>
    </xdr:from>
    <xdr:to>
      <xdr:col>11</xdr:col>
      <xdr:colOff>1019175</xdr:colOff>
      <xdr:row>2</xdr:row>
      <xdr:rowOff>9525</xdr:rowOff>
    </xdr:to>
    <xdr:sp textlink="">
      <xdr:nvSpPr>
        <xdr:cNvPr id="7" name="Rechteck: abgerundete Ecken 6">
          <a:hlinkClick r:id="rId2"/>
        </xdr:cNvPr>
        <xdr:cNvSpPr/>
      </xdr:nvSpPr>
      <xdr:spPr bwMode="auto">
        <a:xfrm>
          <a:off x="7419975" y="47625"/>
          <a:ext cx="1019174" cy="476250"/>
        </a:xfrm>
        <a:prstGeom prst="roundRect">
          <a:avLst>
            <a:gd name="adj" fmla="val 16667"/>
          </a:avLst>
        </a:prstGeom>
        <a:solidFill>
          <a:schemeClr val="bg1">
            <a:lumMod val="50000"/>
          </a:schemeClr>
        </a:solidFill>
        <a:ln w="9525" cap="flat" cmpd="sng" algn="ctr">
          <a:solidFill>
            <a:schemeClr val="accent3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>
            <a:defRPr/>
          </a:pPr>
          <a:r>
            <a:rPr lang="de-DE" sz="1800">
              <a:solidFill>
                <a:schemeClr val="bg1"/>
              </a:solidFill>
              <a:latin typeface="Arial"/>
              <a:cs typeface="Arial"/>
            </a:rPr>
            <a:t>zurück </a:t>
          </a:r>
          <a:endParaRPr/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7</xdr:col>
      <xdr:colOff>968375</xdr:colOff>
      <xdr:row>1</xdr:row>
      <xdr:rowOff>31750</xdr:rowOff>
    </xdr:from>
    <xdr:to>
      <xdr:col>8</xdr:col>
      <xdr:colOff>682625</xdr:colOff>
      <xdr:row>2</xdr:row>
      <xdr:rowOff>247649</xdr:rowOff>
    </xdr:to>
    <xdr:sp textlink="">
      <xdr:nvSpPr>
        <xdr:cNvPr id="6" name="Rechteck: abgerundete Ecken 5">
          <a:hlinkClick r:id="rId1"/>
        </xdr:cNvPr>
        <xdr:cNvSpPr/>
      </xdr:nvSpPr>
      <xdr:spPr bwMode="auto">
        <a:xfrm>
          <a:off x="6667500" y="31750"/>
          <a:ext cx="762000" cy="469900"/>
        </a:xfrm>
        <a:prstGeom prst="roundRect">
          <a:avLst>
            <a:gd name="adj" fmla="val 16667"/>
          </a:avLst>
        </a:prstGeom>
        <a:solidFill>
          <a:schemeClr val="bg1">
            <a:lumMod val="50000"/>
          </a:schemeClr>
        </a:solidFill>
        <a:ln w="9525" cap="flat" cmpd="sng" algn="ctr">
          <a:solidFill>
            <a:schemeClr val="accent3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>
            <a:defRPr/>
          </a:pPr>
          <a:r>
            <a:rPr lang="de-DE" sz="1800">
              <a:solidFill>
                <a:schemeClr val="bg1"/>
              </a:solidFill>
              <a:latin typeface="Arial"/>
              <a:cs typeface="Arial"/>
            </a:rPr>
            <a:t>zurück </a:t>
          </a:r>
          <a:endParaRPr/>
        </a:p>
      </xdr:txBody>
    </xdr:sp>
    <xdr:clientData fPrintsWithSheet="0"/>
  </xdr:twoCellAnchor>
  <xdr:twoCellAnchor editAs="oneCell">
    <xdr:from>
      <xdr:col>2</xdr:col>
      <xdr:colOff>333375</xdr:colOff>
      <xdr:row>1</xdr:row>
      <xdr:rowOff>66675</xdr:rowOff>
    </xdr:from>
    <xdr:to>
      <xdr:col>3</xdr:col>
      <xdr:colOff>450066</xdr:colOff>
      <xdr:row>4</xdr:row>
      <xdr:rowOff>114300</xdr:rowOff>
    </xdr:to>
    <xdr:pic>
      <xdr:nvPicPr>
        <xdr:cNvPr id="3" name="Grafik 2"/>
        <xdr:cNvPicPr>
          <a:picLocks noChangeAspect="1"/>
        </xdr:cNvPicPr>
      </xdr:nvPicPr>
      <xdr:blipFill rotWithShape="1">
        <a:blip r:embed="rId2"/>
        <a:stretch/>
      </xdr:blipFill>
      <xdr:spPr bwMode="auto">
        <a:xfrm>
          <a:off x="666750" y="228600"/>
          <a:ext cx="716766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276224</xdr:colOff>
      <xdr:row>39</xdr:row>
      <xdr:rowOff>66675</xdr:rowOff>
    </xdr:from>
    <xdr:to>
      <xdr:col>3</xdr:col>
      <xdr:colOff>392915</xdr:colOff>
      <xdr:row>42</xdr:row>
      <xdr:rowOff>114300</xdr:rowOff>
    </xdr:to>
    <xdr:pic>
      <xdr:nvPicPr>
        <xdr:cNvPr id="4" name="Grafik 3"/>
        <xdr:cNvPicPr>
          <a:picLocks noChangeAspect="1"/>
        </xdr:cNvPicPr>
      </xdr:nvPicPr>
      <xdr:blipFill rotWithShape="1">
        <a:blip r:embed="rId2"/>
        <a:stretch/>
      </xdr:blipFill>
      <xdr:spPr bwMode="auto">
        <a:xfrm>
          <a:off x="609600" y="7800975"/>
          <a:ext cx="716766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285750</xdr:colOff>
      <xdr:row>77</xdr:row>
      <xdr:rowOff>28575</xdr:rowOff>
    </xdr:from>
    <xdr:to>
      <xdr:col>3</xdr:col>
      <xdr:colOff>402440</xdr:colOff>
      <xdr:row>80</xdr:row>
      <xdr:rowOff>76200</xdr:rowOff>
    </xdr:to>
    <xdr:pic>
      <xdr:nvPicPr>
        <xdr:cNvPr id="5" name="Grafik 4"/>
        <xdr:cNvPicPr>
          <a:picLocks noChangeAspect="1"/>
        </xdr:cNvPicPr>
      </xdr:nvPicPr>
      <xdr:blipFill rotWithShape="1">
        <a:blip r:embed="rId2"/>
        <a:stretch/>
      </xdr:blipFill>
      <xdr:spPr bwMode="auto">
        <a:xfrm>
          <a:off x="619125" y="15278100"/>
          <a:ext cx="716766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295274</xdr:colOff>
      <xdr:row>115</xdr:row>
      <xdr:rowOff>38100</xdr:rowOff>
    </xdr:from>
    <xdr:to>
      <xdr:col>3</xdr:col>
      <xdr:colOff>411966</xdr:colOff>
      <xdr:row>118</xdr:row>
      <xdr:rowOff>85725</xdr:rowOff>
    </xdr:to>
    <xdr:pic>
      <xdr:nvPicPr>
        <xdr:cNvPr id="8" name="Grafik 7"/>
        <xdr:cNvPicPr>
          <a:picLocks noChangeAspect="1"/>
        </xdr:cNvPicPr>
      </xdr:nvPicPr>
      <xdr:blipFill rotWithShape="1">
        <a:blip r:embed="rId2"/>
        <a:stretch/>
      </xdr:blipFill>
      <xdr:spPr bwMode="auto">
        <a:xfrm>
          <a:off x="628650" y="22831425"/>
          <a:ext cx="716766" cy="8191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6</xdr:col>
      <xdr:colOff>200025</xdr:colOff>
      <xdr:row>0</xdr:row>
      <xdr:rowOff>66675</xdr:rowOff>
    </xdr:from>
    <xdr:to>
      <xdr:col>7</xdr:col>
      <xdr:colOff>257175</xdr:colOff>
      <xdr:row>2</xdr:row>
      <xdr:rowOff>142875</xdr:rowOff>
    </xdr:to>
    <xdr:sp textlink="">
      <xdr:nvSpPr>
        <xdr:cNvPr id="2" name="Rechteck: abgerundete Ecken 1">
          <a:hlinkClick r:id="rId1"/>
        </xdr:cNvPr>
        <xdr:cNvSpPr/>
      </xdr:nvSpPr>
      <xdr:spPr bwMode="auto">
        <a:xfrm>
          <a:off x="5791200" y="66675"/>
          <a:ext cx="1019174" cy="438149"/>
        </a:xfrm>
        <a:prstGeom prst="roundRect">
          <a:avLst>
            <a:gd name="adj" fmla="val 16667"/>
          </a:avLst>
        </a:prstGeom>
        <a:solidFill>
          <a:schemeClr val="bg1">
            <a:lumMod val="50000"/>
          </a:schemeClr>
        </a:solidFill>
        <a:ln w="9525" cap="flat" cmpd="sng" algn="ctr">
          <a:solidFill>
            <a:schemeClr val="accent3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>
            <a:defRPr/>
          </a:pPr>
          <a:r>
            <a:rPr lang="de-DE" sz="1800">
              <a:solidFill>
                <a:schemeClr val="bg1"/>
              </a:solidFill>
              <a:latin typeface="Arial"/>
              <a:cs typeface="Arial"/>
            </a:rPr>
            <a:t>zurück </a:t>
          </a:r>
          <a:endParaRPr/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displayName="Schüler1" ref="C6:G14">
  <sortState ref="C7:G14">
    <sortCondition descending="1" ref="D6:D14"/>
  </sortState>
  <tableColumns count="5">
    <tableColumn id="1" name="ID" dataDxfId="0"/>
    <tableColumn id="2" name="Name" dataDxfId="1"/>
    <tableColumn id="3" name="Vorname" dataDxfId="2"/>
    <tableColumn id="4" name="Geb.Jahr" dataDxfId="3"/>
    <tableColumn id="5" name="Ergebnis" dataDxfId="4"/>
  </tableColumns>
  <tableStyleInfo name="TableStyleLight1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displayName="Schüler2R" ref="L6:P14">
  <tableColumns count="5">
    <tableColumn id="1" name="ID" dataDxfId="45"/>
    <tableColumn id="2" name="Name" dataDxfId="46"/>
    <tableColumn id="3" name="Vorname" dataDxfId="47"/>
    <tableColumn id="4" name="Geb.Jahr" dataDxfId="48"/>
    <tableColumn id="5" name="Ergebnis" dataDxfId="49"/>
  </tableColumns>
  <tableStyleInfo name="TableStyleLight1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displayName="Jugend1R" ref="C17:G25">
  <tableColumns count="5">
    <tableColumn id="1" name="ID" dataDxfId="50"/>
    <tableColumn id="2" name="Name" dataDxfId="51"/>
    <tableColumn id="3" name="Vorname" dataDxfId="52"/>
    <tableColumn id="4" name="Geb.Jahr" dataDxfId="53"/>
    <tableColumn id="5" name="Ergebnis" dataDxfId="54"/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displayName="Jugend2R" ref="L17:P25">
  <tableColumns count="5">
    <tableColumn id="1" name="ID" dataDxfId="55"/>
    <tableColumn id="2" name="Name" dataDxfId="56"/>
    <tableColumn id="3" name="Vorname" dataDxfId="57"/>
    <tableColumn id="4" name="Geb.Jahr" dataDxfId="58"/>
    <tableColumn id="5" name="Ergebnis" dataDxfId="59"/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displayName="Junioren1R" ref="C28:G36">
  <tableColumns count="5">
    <tableColumn id="1" name="ID" dataDxfId="60"/>
    <tableColumn id="2" name="Name" dataDxfId="61"/>
    <tableColumn id="3" name="Vorname" dataDxfId="62"/>
    <tableColumn id="4" name="Geb.Jahr" dataDxfId="63"/>
    <tableColumn id="5" name="Ergebnis" dataDxfId="64"/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displayName="Junioren2R" ref="L28:P36">
  <tableColumns count="5">
    <tableColumn id="1" name="ID" dataDxfId="65"/>
    <tableColumn id="2" name="Name" dataDxfId="66"/>
    <tableColumn id="3" name="Vorname" dataDxfId="67"/>
    <tableColumn id="4" name="Geb.Jahr" dataDxfId="68"/>
    <tableColumn id="5" name="Ergebnis" dataDxfId="69"/>
  </tableColumns>
  <tableStyleInfo name="TableStyleLight15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displayName="Pistole1R" ref="C39:G45">
  <tableColumns count="5">
    <tableColumn id="1" name="ID" dataDxfId="70"/>
    <tableColumn id="2" name="Name" dataDxfId="71"/>
    <tableColumn id="3" name="Vorname" dataDxfId="72"/>
    <tableColumn id="4" name="Geb.Jahr" dataDxfId="73"/>
    <tableColumn id="5" name="Ergebnis" dataDxfId="74"/>
  </tableColumns>
  <tableStyleInfo name="TableStyleLight15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displayName="Pistole2R" ref="L39:P45">
  <tableColumns count="5">
    <tableColumn id="1" name="ID" dataDxfId="75"/>
    <tableColumn id="2" name="Name" dataDxfId="76"/>
    <tableColumn id="3" name="Vorname" dataDxfId="77"/>
    <tableColumn id="4" name="Geb.Jahr" dataDxfId="78"/>
    <tableColumn id="5" name="Ergebnis" dataDxfId="79"/>
  </tableColumns>
  <tableStyleInfo name="TableStyleLight15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displayName="Tabelle17" ref="B1:F9">
  <autoFilter ref="B1:F9"/>
  <tableColumns count="5">
    <tableColumn id="1" name="Gau" dataDxfId="80"/>
    <tableColumn id="2" name="Klasse" dataDxfId="81"/>
    <tableColumn id="3" name="Vorkampf" dataDxfId="82"/>
    <tableColumn id="4" name="Rückkampf" dataDxfId="83"/>
    <tableColumn id="5" name="Gesamt" dataDxfId="84"/>
  </tableColumns>
  <tableStyleInfo name="TableStyleLight8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displayName="Einzelschützen" ref="B1:X121">
  <autoFilter ref="B1:X121"/>
  <tableColumns count="23">
    <tableColumn id="1" name="Verweis Rückkampf" dataDxfId="85"/>
    <tableColumn id="2" name="Schütze" dataDxfId="86"/>
    <tableColumn id="3" name="Klasse" dataDxfId="87"/>
    <tableColumn id="4" name="Wettkmapf" dataDxfId="88"/>
    <tableColumn id="5" name="Name"/>
    <tableColumn id="6" name="Vorname"/>
    <tableColumn id="7" name="Geb.Jahr"/>
    <tableColumn id="8" name="Vorkampf"/>
    <tableColumn id="9" name="Rückkampf"/>
    <tableColumn id="10" name="Gau"/>
    <tableColumn id="11" name="ID Schütze" dataDxfId="89"/>
    <tableColumn id="12" name="Gaunummer" dataDxfId="90"/>
    <tableColumn id="13" name="Anzahl" dataDxfId="91"/>
    <tableColumn id="14" name="Rückkampf Schütze" dataDxfId="92"/>
    <tableColumn id="15" name="Gesamt" dataDxfId="93"/>
    <tableColumn id="16" name="Schüler" dataDxfId="94"/>
    <tableColumn id="17" name="Jugend" dataDxfId="95"/>
    <tableColumn id="18" name="Junioren" dataDxfId="96"/>
    <tableColumn id="19" name="Pistole" dataDxfId="97"/>
    <tableColumn id="20" name="Rang Schüler" dataDxfId="98"/>
    <tableColumn id="21" name="Rang Jugend" dataDxfId="99"/>
    <tableColumn id="22" name="Rang Junioren" dataDxfId="100"/>
    <tableColumn id="23" name="Rang Pistole" dataDxfId="101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displayName="Schüler2" ref="L6:P14">
  <tableColumns count="5">
    <tableColumn id="1" name="ID" dataDxfId="5"/>
    <tableColumn id="2" name="Name" dataDxfId="6"/>
    <tableColumn id="3" name="Vorname" dataDxfId="7"/>
    <tableColumn id="4" name="Geb.Jahr" dataDxfId="8"/>
    <tableColumn id="5" name="Ergebnis" dataDxfId="9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displayName="Jugend1" ref="C17:G25">
  <tableColumns count="5">
    <tableColumn id="1" name="ID" dataDxfId="10"/>
    <tableColumn id="2" name="Name" dataDxfId="11"/>
    <tableColumn id="3" name="Vorname" dataDxfId="12"/>
    <tableColumn id="4" name="Geb.Jahr" dataDxfId="13"/>
    <tableColumn id="5" name="Ergebnis" dataDxfId="14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displayName="Jugend2" ref="L17:P25">
  <tableColumns count="5">
    <tableColumn id="1" name="ID" dataDxfId="15"/>
    <tableColumn id="2" name="Name" dataDxfId="16"/>
    <tableColumn id="3" name="Vorname" dataDxfId="17"/>
    <tableColumn id="4" name="Geb.Jahr" dataDxfId="18"/>
    <tableColumn id="5" name="Ergebnis" dataDxfId="19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displayName="Junioren1" ref="C28:G36">
  <tableColumns count="5">
    <tableColumn id="1" name="ID" dataDxfId="20"/>
    <tableColumn id="2" name="Name" dataDxfId="21"/>
    <tableColumn id="3" name="Vorname" dataDxfId="22"/>
    <tableColumn id="4" name="Geb.Jahr" dataDxfId="23"/>
    <tableColumn id="5" name="Ergebnis" dataDxfId="24"/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displayName="Junioren2" ref="L28:P36">
  <tableColumns count="5">
    <tableColumn id="1" name="ID" dataDxfId="25"/>
    <tableColumn id="2" name="Name" dataDxfId="26"/>
    <tableColumn id="3" name="Vorname" dataDxfId="27"/>
    <tableColumn id="4" name="Geb.Jahr" dataDxfId="28"/>
    <tableColumn id="5" name="Ergebnis" dataDxfId="29"/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displayName="Pistole1" ref="C39:G45">
  <tableColumns count="5">
    <tableColumn id="1" name="ID" dataDxfId="30"/>
    <tableColumn id="2" name="Name" dataDxfId="31"/>
    <tableColumn id="3" name="Vorname" dataDxfId="32"/>
    <tableColumn id="4" name="Geb.Jahr" dataDxfId="33"/>
    <tableColumn id="5" name="Ergebnis" dataDxfId="34"/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displayName="Pistole2" ref="L39:P45">
  <sortState ref="L40:P45">
    <sortCondition ref="M39:M45"/>
  </sortState>
  <tableColumns count="5">
    <tableColumn id="1" name="ID" dataDxfId="35"/>
    <tableColumn id="2" name="Name" dataDxfId="36"/>
    <tableColumn id="3" name="Vorname" dataDxfId="37"/>
    <tableColumn id="4" name="Geb.Jahr" dataDxfId="38"/>
    <tableColumn id="5" name="Ergebnis" dataDxfId="39"/>
  </tableColumns>
  <tableStyleInfo name="TableStyleLight1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displayName="Schüler1R" ref="C6:G14">
  <tableColumns count="5">
    <tableColumn id="1" name="ID" dataDxfId="40"/>
    <tableColumn id="2" name="Name" dataDxfId="41"/>
    <tableColumn id="3" name="Vorname" dataDxfId="42"/>
    <tableColumn id="4" name="Geb.Jahr" dataDxfId="43"/>
    <tableColumn id="5" name="Ergebnis" dataDxfId="44"/>
  </tableColumns>
  <tableStyleInfo name="TableStyleLight15" showFirstColumn="0" showLastColumn="0" showRowStripes="1" showColumnStripes="0"/>
</table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Larissa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/>
      <a:lstStyle/>
    </a:lnDef>
  </a:objectDefaults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2.xml"/><Relationship  Id="rId2" Type="http://schemas.openxmlformats.org/officeDocument/2006/relationships/table" Target="../tables/table1.xml"/><Relationship  Id="rId3" Type="http://schemas.openxmlformats.org/officeDocument/2006/relationships/table" Target="../tables/table2.xml"/><Relationship  Id="rId4" Type="http://schemas.openxmlformats.org/officeDocument/2006/relationships/table" Target="../tables/table3.xml"/><Relationship  Id="rId5" Type="http://schemas.openxmlformats.org/officeDocument/2006/relationships/table" Target="../tables/table4.xml"/><Relationship  Id="rId6" Type="http://schemas.openxmlformats.org/officeDocument/2006/relationships/table" Target="../tables/table5.xml"/><Relationship  Id="rId7" Type="http://schemas.openxmlformats.org/officeDocument/2006/relationships/table" Target="../tables/table6.xml"/><Relationship  Id="rId8" Type="http://schemas.openxmlformats.org/officeDocument/2006/relationships/table" Target="../tables/table7.xml"/><Relationship  Id="rId9" Type="http://schemas.openxmlformats.org/officeDocument/2006/relationships/table" Target="../tables/table8.xml"/></Relationships>
</file>

<file path=xl/worksheets/_rels/sheet4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3.xml"/><Relationship  Id="rId2" Type="http://schemas.openxmlformats.org/officeDocument/2006/relationships/table" Target="../tables/table9.xml"/><Relationship  Id="rId3" Type="http://schemas.openxmlformats.org/officeDocument/2006/relationships/table" Target="../tables/table10.xml"/><Relationship  Id="rId4" Type="http://schemas.openxmlformats.org/officeDocument/2006/relationships/table" Target="../tables/table11.xml"/><Relationship  Id="rId5" Type="http://schemas.openxmlformats.org/officeDocument/2006/relationships/table" Target="../tables/table12.xml"/><Relationship  Id="rId6" Type="http://schemas.openxmlformats.org/officeDocument/2006/relationships/table" Target="../tables/table13.xml"/><Relationship  Id="rId7" Type="http://schemas.openxmlformats.org/officeDocument/2006/relationships/table" Target="../tables/table14.xml"/><Relationship  Id="rId8" Type="http://schemas.openxmlformats.org/officeDocument/2006/relationships/table" Target="../tables/table15.xml"/><Relationship  Id="rId9" Type="http://schemas.openxmlformats.org/officeDocument/2006/relationships/table" Target="../tables/table16.xml"/></Relationships>
</file>

<file path=xl/worksheets/_rels/sheet5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4.xml"/></Relationships>
</file>

<file path=xl/worksheets/_rels/sheet6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5.xml"/></Relationships>
</file>

<file path=xl/worksheets/_rels/sheet7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6.xml"/><Relationship  Id="rId2" Type="http://schemas.openxmlformats.org/officeDocument/2006/relationships/table" Target="../tables/table17.xml"/></Relationships>
</file>

<file path=xl/worksheets/_rels/sheet8.xml.rels><?xml version="1.0" encoding="UTF-8" standalone="yes"?><Relationships xmlns="http://schemas.openxmlformats.org/package/2006/relationships"><Relationship  Id="rId1" Type="http://schemas.openxmlformats.org/officeDocument/2006/relationships/table" Target="../tables/table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Tabelle1">
    <tabColor indexed="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G6" activeCellId="0" sqref="G6:H6"/>
    </sheetView>
  </sheetViews>
  <sheetFormatPr baseColWidth="10" defaultColWidth="11.44140625" defaultRowHeight="13.199999999999999"/>
  <cols>
    <col customWidth="1" min="1" max="1" width="4"/>
    <col customWidth="1" min="2" max="2" width="11.109375"/>
    <col customWidth="1" min="3" max="4" width="20.5546875"/>
    <col customWidth="1" min="5" max="5" width="0.44140625"/>
    <col customWidth="1" min="6" max="6" width="6.6640625"/>
    <col customWidth="1" min="7" max="8" width="20.5546875"/>
  </cols>
  <sheetData>
    <row r="1" ht="21">
      <c r="B1" s="1"/>
      <c r="G1" s="2"/>
      <c r="H1" s="2"/>
    </row>
    <row r="2" ht="27" customHeight="1">
      <c r="B2" s="3"/>
      <c r="C2" s="4" t="s">
        <v>0</v>
      </c>
      <c r="D2" s="4"/>
      <c r="E2" s="4"/>
      <c r="F2" s="4"/>
      <c r="G2" s="4"/>
      <c r="H2" s="4"/>
    </row>
    <row r="3" ht="15.75" customHeight="1">
      <c r="B3" s="3"/>
      <c r="C3" s="3"/>
      <c r="D3" s="5" t="s">
        <v>1</v>
      </c>
      <c r="E3" s="6"/>
      <c r="F3" s="6"/>
      <c r="G3" s="6"/>
      <c r="H3" s="7"/>
    </row>
    <row r="4" ht="15">
      <c r="B4" s="3"/>
      <c r="C4" s="3"/>
      <c r="D4" s="6"/>
      <c r="E4" s="6"/>
      <c r="F4" s="6"/>
      <c r="G4" s="6"/>
      <c r="H4" s="3"/>
    </row>
    <row r="6" ht="22.5" customHeight="1">
      <c r="B6" s="8" t="s">
        <v>2</v>
      </c>
      <c r="C6" s="9" t="s">
        <v>3</v>
      </c>
      <c r="D6" s="9"/>
      <c r="E6" s="10"/>
      <c r="F6" s="11" t="s">
        <v>4</v>
      </c>
      <c r="G6" s="9" t="s">
        <v>5</v>
      </c>
      <c r="H6" s="9"/>
    </row>
    <row r="7" ht="27.75" customHeight="1">
      <c r="B7" s="8" t="s">
        <v>6</v>
      </c>
      <c r="C7" s="12">
        <f ca="1">YEAR(TODAY())</f>
        <v>2026</v>
      </c>
      <c r="D7" s="13"/>
      <c r="E7" s="13"/>
      <c r="F7" s="13"/>
      <c r="G7" s="13"/>
      <c r="H7" s="14"/>
    </row>
    <row r="8" ht="22.5" customHeight="1">
      <c r="B8" s="8"/>
      <c r="C8" s="15"/>
      <c r="D8" s="15"/>
      <c r="G8" s="15"/>
      <c r="H8" s="15"/>
    </row>
    <row r="9" ht="16.5" customHeight="1">
      <c r="B9" s="16"/>
      <c r="C9" s="16" t="s">
        <v>7</v>
      </c>
      <c r="D9" s="16"/>
      <c r="E9" s="16"/>
      <c r="F9" s="16"/>
      <c r="G9" s="16"/>
      <c r="H9" s="16"/>
    </row>
    <row r="10" ht="16.5" customHeight="1">
      <c r="B10" s="8" t="s">
        <v>8</v>
      </c>
      <c r="C10" s="17"/>
      <c r="D10" s="18"/>
      <c r="G10" s="19"/>
      <c r="H10" s="19"/>
    </row>
    <row r="11" ht="16.5" customHeight="1">
      <c r="B11" s="8" t="s">
        <v>9</v>
      </c>
      <c r="C11" s="17"/>
      <c r="D11" s="18"/>
      <c r="G11" s="19"/>
      <c r="H11" s="19"/>
    </row>
    <row r="12" ht="16.5" customHeight="1">
      <c r="B12" s="8" t="s">
        <v>10</v>
      </c>
      <c r="C12" s="17"/>
      <c r="D12" s="18"/>
      <c r="G12" s="19"/>
      <c r="H12" s="19"/>
    </row>
    <row r="13" ht="16.5" customHeight="1">
      <c r="B13" s="8" t="s">
        <v>11</v>
      </c>
      <c r="C13" s="17"/>
      <c r="D13" s="18"/>
      <c r="G13" s="19"/>
      <c r="H13" s="19"/>
    </row>
    <row r="14" ht="16.5" customHeight="1">
      <c r="B14" s="8" t="s">
        <v>12</v>
      </c>
      <c r="C14" s="17"/>
      <c r="D14" s="18"/>
      <c r="G14" s="20"/>
      <c r="H14" s="19"/>
    </row>
    <row r="15" ht="16.5" customHeight="1">
      <c r="B15" s="8" t="s">
        <v>13</v>
      </c>
      <c r="C15" s="19"/>
      <c r="D15" s="19"/>
      <c r="G15" s="19"/>
      <c r="H15" s="19"/>
    </row>
    <row r="17" ht="21" customHeight="1">
      <c r="B17" s="21" t="s">
        <v>14</v>
      </c>
      <c r="C17" s="22"/>
      <c r="D17" s="22"/>
      <c r="E17" s="22"/>
      <c r="F17" s="22"/>
      <c r="G17" s="22"/>
      <c r="H17" s="22"/>
    </row>
    <row r="18" ht="26.25" customHeight="1">
      <c r="B18" s="23" t="s">
        <v>15</v>
      </c>
      <c r="C18" s="24"/>
      <c r="D18" s="24"/>
      <c r="E18" s="24"/>
      <c r="F18" s="24"/>
      <c r="G18" s="24"/>
      <c r="H18" s="24"/>
    </row>
    <row r="19" ht="20.25" customHeight="1">
      <c r="B19" s="24"/>
      <c r="C19" s="24"/>
      <c r="D19" s="24"/>
      <c r="E19" s="24"/>
      <c r="F19" s="24"/>
      <c r="G19" s="24"/>
      <c r="H19" s="24"/>
    </row>
    <row r="20" ht="42" customHeight="1"/>
    <row r="22">
      <c r="F22" s="25"/>
      <c r="G22" s="25"/>
      <c r="H22" s="25"/>
    </row>
    <row r="23">
      <c r="F23" s="26"/>
      <c r="G23" s="26"/>
      <c r="H23" s="26"/>
    </row>
  </sheetData>
  <sheetProtection algorithmName="SHA-512" hashValue="tIqCoJrGNWoBIVavQZ1HbMQ894ZRZVNxMD4hjLS88+q6pSAFjlvaBjfE5xnlQcsRr7uwxPI7UmZxxRdOadfDkw==" saltValue="+oouIzJCNVvT6iRwC2Q6eA==" spinCount="100000" autoFilter="1" deleteColumns="1" deleteRows="1" formatCells="1" formatColumns="1" formatRows="1" insertColumns="1" insertHyperlinks="1" insertRows="1" objects="1" pivotTables="1" scenarios="1" selectLockedCells="1" selectUnlockedCells="0" sheet="1" sort="1"/>
  <mergeCells count="21">
    <mergeCell ref="C15:D15"/>
    <mergeCell ref="G15:H15"/>
    <mergeCell ref="B17:H17"/>
    <mergeCell ref="B18:H19"/>
    <mergeCell ref="C12:D12"/>
    <mergeCell ref="G12:H12"/>
    <mergeCell ref="C13:D13"/>
    <mergeCell ref="G13:H13"/>
    <mergeCell ref="C14:D14"/>
    <mergeCell ref="G14:H14"/>
    <mergeCell ref="C7:H7"/>
    <mergeCell ref="C9:H9"/>
    <mergeCell ref="C10:D10"/>
    <mergeCell ref="G10:H10"/>
    <mergeCell ref="C11:D11"/>
    <mergeCell ref="G11:H11"/>
    <mergeCell ref="G1:H1"/>
    <mergeCell ref="C2:H2"/>
    <mergeCell ref="D3:G4"/>
    <mergeCell ref="C6:D6"/>
    <mergeCell ref="G6:H6"/>
  </mergeCells>
  <printOptions headings="0" gridLines="0" horizontalCentered="1"/>
  <pageMargins left="0.78740157480314954" right="0.78740157480314954" top="0.98425196850393704" bottom="0.98425196850393704" header="0.51181102362204722" footer="0.51181102362204722"/>
  <pageSetup paperSize="9" scale="105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  <extLst>
    <ext xmlns:x14="http://schemas.microsoft.com/office/spreadsheetml/2009/9/main" uri="{CCE6A557-97BC-4b89-ADB6-D9C93CAAB3DF}">
      <x14:dataValidations xmlns:xm="http://schemas.microsoft.com/office/excel/2006/main" count="1" disablePrompts="0">
        <x14:dataValidation xr:uid="{CAD60555-301E-48B9-8C93-3C177548DFFF}" type="list" allowBlank="1" errorStyle="stop" imeMode="noControl" operator="between" showDropDown="0" showErrorMessage="1" showInputMessage="1">
          <x14:formula1>
            <xm:f>Gaue</xm:f>
          </x14:formula1>
          <xm:sqref>C6:D6 G6:H6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Tabelle3">
    <outlinePr applyStyles="0" summaryBelow="1" summaryRight="1" showOutlineSymbols="1"/>
    <pageSetUpPr autoPageBreaks="1" fitToPage="0"/>
  </sheetPr>
  <sheetViews>
    <sheetView zoomScale="100" workbookViewId="0">
      <selection activeCell="C44" activeCellId="0" sqref="C44"/>
    </sheetView>
  </sheetViews>
  <sheetFormatPr baseColWidth="10" defaultRowHeight="13.199999999999999"/>
  <cols>
    <col bestFit="1" customWidth="1" min="1" max="1" width="26"/>
    <col bestFit="1" customWidth="1" min="2" max="2" width="4"/>
    <col bestFit="1" customWidth="1" min="3" max="3" width="22.44140625"/>
    <col bestFit="1" customWidth="1" min="4" max="4" style="27" width="7.33203125"/>
    <col bestFit="1" customWidth="1" min="5" max="5" width="6.88671875"/>
    <col bestFit="1" customWidth="1" min="6" max="6" width="7.88671875"/>
    <col bestFit="1" customWidth="1" min="7" max="7" width="5"/>
    <col bestFit="1" customWidth="1" min="8" max="8" width="2.33203125"/>
  </cols>
  <sheetData>
    <row r="1">
      <c r="A1" t="str">
        <f t="shared" ref="A1:A22" si="0">B1&amp;" "&amp;C1</f>
        <v xml:space="preserve">701 Allgäu</v>
      </c>
      <c r="B1">
        <v>701</v>
      </c>
      <c r="C1" t="s">
        <v>16</v>
      </c>
      <c r="D1" s="27" t="s">
        <v>17</v>
      </c>
      <c r="E1" s="27" t="s">
        <v>18</v>
      </c>
      <c r="F1" s="27" t="s">
        <v>19</v>
      </c>
      <c r="G1" s="27" t="s">
        <v>20</v>
      </c>
      <c r="H1" s="27" t="s">
        <v>21</v>
      </c>
      <c r="I1" s="27" t="s">
        <v>17</v>
      </c>
    </row>
    <row r="2">
      <c r="A2" t="str">
        <f t="shared" si="0"/>
        <v xml:space="preserve">702 Augsburg</v>
      </c>
      <c r="B2">
        <v>702</v>
      </c>
      <c r="C2" t="s">
        <v>22</v>
      </c>
      <c r="D2" s="27">
        <f ca="1">SUM(GAU!C7-14)</f>
        <v>2012</v>
      </c>
      <c r="E2" s="27">
        <f ca="1">SUM(GAU!C7-15)</f>
        <v>2011</v>
      </c>
      <c r="F2" s="27">
        <f ca="1">SUM(GAU!C7-17)</f>
        <v>2009</v>
      </c>
      <c r="G2">
        <f ca="1">SUM(GAU!C7-20)</f>
        <v>2006</v>
      </c>
      <c r="H2" t="s">
        <v>23</v>
      </c>
      <c r="I2" t="s">
        <v>18</v>
      </c>
    </row>
    <row r="3">
      <c r="A3" t="str">
        <f t="shared" si="0"/>
        <v xml:space="preserve">703 Babenhausen</v>
      </c>
      <c r="B3">
        <v>703</v>
      </c>
      <c r="C3" t="s">
        <v>24</v>
      </c>
      <c r="D3" s="27">
        <f ca="1">SUM(GAU!C7-13)</f>
        <v>2013</v>
      </c>
      <c r="E3" s="27">
        <f ca="1">SUM(GAU!C7-16)</f>
        <v>2010</v>
      </c>
      <c r="F3" s="27">
        <f ca="1">SUM(GAU!C7-18)</f>
        <v>2008</v>
      </c>
      <c r="G3">
        <f t="shared" ref="G3:G14" ca="1" si="1">G2+1</f>
        <v>2007</v>
      </c>
      <c r="H3" t="s">
        <v>25</v>
      </c>
      <c r="I3" t="s">
        <v>19</v>
      </c>
    </row>
    <row r="4">
      <c r="A4" t="str">
        <f t="shared" si="0"/>
        <v xml:space="preserve">704 Burgau</v>
      </c>
      <c r="B4">
        <v>704</v>
      </c>
      <c r="C4" t="s">
        <v>26</v>
      </c>
      <c r="D4" s="27">
        <f ca="1">SUM(GAU!C7-12)</f>
        <v>2014</v>
      </c>
      <c r="F4" s="27">
        <f ca="1">SUM(GAU!C7-19)</f>
        <v>2007</v>
      </c>
      <c r="G4">
        <f t="shared" ca="1" si="1"/>
        <v>2008</v>
      </c>
      <c r="H4" t="s">
        <v>27</v>
      </c>
      <c r="I4" t="s">
        <v>28</v>
      </c>
    </row>
    <row r="5">
      <c r="A5" t="str">
        <f t="shared" si="0"/>
        <v xml:space="preserve">705 Donau-Brenz-Egau</v>
      </c>
      <c r="B5">
        <v>705</v>
      </c>
      <c r="C5" t="s">
        <v>29</v>
      </c>
      <c r="D5" s="27">
        <f ca="1">SUM(GAU!C7-11)</f>
        <v>2015</v>
      </c>
      <c r="F5" s="27">
        <f ca="1">SUM(GAU!C7-20)</f>
        <v>2006</v>
      </c>
      <c r="G5">
        <f t="shared" ca="1" si="1"/>
        <v>2009</v>
      </c>
    </row>
    <row r="6">
      <c r="A6" t="str">
        <f t="shared" si="0"/>
        <v xml:space="preserve">706 Donau-Ries</v>
      </c>
      <c r="B6">
        <v>706</v>
      </c>
      <c r="C6" t="s">
        <v>30</v>
      </c>
      <c r="D6" s="27">
        <f ca="1">SUM(GAU!C7-10)</f>
        <v>2016</v>
      </c>
      <c r="G6">
        <f t="shared" ca="1" si="1"/>
        <v>2010</v>
      </c>
    </row>
    <row r="7">
      <c r="A7" t="str">
        <f t="shared" si="0"/>
        <v xml:space="preserve">707 Günzburg-Land</v>
      </c>
      <c r="B7">
        <v>707</v>
      </c>
      <c r="C7" t="s">
        <v>31</v>
      </c>
      <c r="D7" s="27">
        <f ca="1">SUM(GAU!C7-9)</f>
        <v>2017</v>
      </c>
      <c r="G7">
        <f t="shared" ca="1" si="1"/>
        <v>2011</v>
      </c>
    </row>
    <row r="8">
      <c r="A8" t="str">
        <f t="shared" si="0"/>
        <v xml:space="preserve">709 Iller-Illertissen</v>
      </c>
      <c r="B8">
        <v>709</v>
      </c>
      <c r="C8" t="s">
        <v>32</v>
      </c>
      <c r="D8" s="27">
        <f ca="1">SUM(GAU!C7-8)</f>
        <v>2018</v>
      </c>
      <c r="G8">
        <f t="shared" ca="1" si="1"/>
        <v>2012</v>
      </c>
    </row>
    <row r="9">
      <c r="A9" t="str">
        <f t="shared" si="0"/>
        <v xml:space="preserve">710 Kaufbeuren-Marktoberdorf</v>
      </c>
      <c r="B9">
        <v>710</v>
      </c>
      <c r="C9" t="s">
        <v>33</v>
      </c>
      <c r="G9">
        <f t="shared" ca="1" si="1"/>
        <v>2013</v>
      </c>
    </row>
    <row r="10">
      <c r="A10" t="str">
        <f t="shared" si="0"/>
        <v xml:space="preserve">711 Krumbach</v>
      </c>
      <c r="B10">
        <v>711</v>
      </c>
      <c r="C10" t="s">
        <v>34</v>
      </c>
      <c r="G10">
        <f t="shared" ca="1" si="1"/>
        <v>2014</v>
      </c>
    </row>
    <row r="11">
      <c r="A11" t="str">
        <f t="shared" si="0"/>
        <v xml:space="preserve">712 Lech-Wertach</v>
      </c>
      <c r="B11">
        <v>712</v>
      </c>
      <c r="C11" t="s">
        <v>35</v>
      </c>
      <c r="G11">
        <f t="shared" ca="1" si="1"/>
        <v>2015</v>
      </c>
    </row>
    <row r="12">
      <c r="A12" t="str">
        <f t="shared" si="0"/>
        <v xml:space="preserve">713 Memmingen</v>
      </c>
      <c r="B12">
        <v>713</v>
      </c>
      <c r="C12" t="s">
        <v>36</v>
      </c>
      <c r="G12">
        <f t="shared" ca="1" si="1"/>
        <v>2016</v>
      </c>
    </row>
    <row r="13">
      <c r="A13" t="str">
        <f t="shared" si="0"/>
        <v xml:space="preserve">714 Mindelheim</v>
      </c>
      <c r="B13">
        <v>714</v>
      </c>
      <c r="C13" t="s">
        <v>37</v>
      </c>
      <c r="G13">
        <f t="shared" ca="1" si="1"/>
        <v>2017</v>
      </c>
    </row>
    <row r="14">
      <c r="A14" t="str">
        <f t="shared" si="0"/>
        <v xml:space="preserve">715 Oberallgäu</v>
      </c>
      <c r="B14">
        <v>715</v>
      </c>
      <c r="C14" t="s">
        <v>38</v>
      </c>
      <c r="G14">
        <f t="shared" ca="1" si="1"/>
        <v>2018</v>
      </c>
    </row>
    <row r="15">
      <c r="A15" t="str">
        <f t="shared" si="0"/>
        <v xml:space="preserve">716 Ostallgäu</v>
      </c>
      <c r="B15">
        <v>716</v>
      </c>
      <c r="C15" t="s">
        <v>39</v>
      </c>
    </row>
    <row r="16">
      <c r="A16" t="str">
        <f t="shared" si="0"/>
        <v xml:space="preserve">717 Ottobeuren</v>
      </c>
      <c r="B16">
        <v>717</v>
      </c>
      <c r="C16" t="s">
        <v>40</v>
      </c>
    </row>
    <row r="17">
      <c r="A17" t="str">
        <f t="shared" si="0"/>
        <v xml:space="preserve">718 Riesgau-Nördlingen</v>
      </c>
      <c r="B17">
        <v>718</v>
      </c>
      <c r="C17" t="s">
        <v>41</v>
      </c>
    </row>
    <row r="18">
      <c r="A18" t="str">
        <f t="shared" si="0"/>
        <v xml:space="preserve">719 Rothtalgau Weissenhorn</v>
      </c>
      <c r="B18">
        <v>719</v>
      </c>
      <c r="C18" t="s">
        <v>42</v>
      </c>
    </row>
    <row r="19">
      <c r="A19" t="str">
        <f t="shared" si="0"/>
        <v xml:space="preserve">720 Türkheim</v>
      </c>
      <c r="B19">
        <v>720</v>
      </c>
      <c r="C19" t="s">
        <v>43</v>
      </c>
    </row>
    <row r="20">
      <c r="A20" t="str">
        <f t="shared" si="0"/>
        <v xml:space="preserve">721 Neu-Ulm</v>
      </c>
      <c r="B20">
        <v>721</v>
      </c>
      <c r="C20" t="s">
        <v>44</v>
      </c>
    </row>
    <row r="21">
      <c r="A21" t="str">
        <f t="shared" si="0"/>
        <v xml:space="preserve">722 Wertingen</v>
      </c>
      <c r="B21">
        <v>722</v>
      </c>
      <c r="C21" t="s">
        <v>45</v>
      </c>
    </row>
    <row r="22">
      <c r="A22" t="str">
        <f t="shared" si="0"/>
        <v xml:space="preserve">723 Westallgäu</v>
      </c>
      <c r="B22">
        <v>723</v>
      </c>
      <c r="C22" t="s">
        <v>46</v>
      </c>
    </row>
  </sheetData>
  <sortState ref="D2:D8">
    <sortCondition ref="D8"/>
  </sortState>
  <printOptions headings="0" gridLines="0"/>
  <pageMargins left="0.69999999999999996" right="0.69999999999999996" top="0.78740157500000008" bottom="0.78740157500000008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Tabelle4">
    <outlinePr applyStyles="0" summaryBelow="1" summaryRight="1" showOutlineSymbols="1"/>
    <pageSetUpPr autoPageBreaks="1" fitToPage="0"/>
  </sheetPr>
  <sheetViews>
    <sheetView showGridLines="0" showRowColHeaders="0" topLeftCell="A13" zoomScale="100" workbookViewId="0">
      <selection activeCell="F12" activeCellId="0" sqref="F12"/>
    </sheetView>
  </sheetViews>
  <sheetFormatPr baseColWidth="10" defaultRowHeight="13.199999999999999"/>
  <cols>
    <col customWidth="1" hidden="1" min="2" max="2" width="4.33203125"/>
    <col customWidth="1" hidden="1" min="3" max="3" width="3.88671875"/>
    <col customWidth="1" min="4" max="5" width="18.6640625"/>
    <col customWidth="1" min="6" max="7" width="10.6640625"/>
    <col customWidth="1" min="8" max="8" width="4.33203125"/>
    <col customWidth="1" min="9" max="9" width="5.6640625"/>
    <col customWidth="1" min="10" max="10" width="2.6640625"/>
    <col customWidth="1" hidden="1" min="11" max="11" width="4.33203125"/>
    <col customWidth="1" hidden="1" min="12" max="12" width="4.5546875"/>
    <col customWidth="1" min="13" max="14" width="18.6640625"/>
    <col customWidth="1" min="15" max="16" width="10.6640625"/>
  </cols>
  <sheetData>
    <row r="2" ht="28.199999999999999">
      <c r="D2" s="28" t="s">
        <v>47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4" ht="17.399999999999999">
      <c r="D4" s="29" t="str">
        <f>Gau_1</f>
        <v xml:space="preserve">701 Allgäu</v>
      </c>
      <c r="E4" s="29"/>
      <c r="F4" s="29"/>
      <c r="G4" s="29"/>
      <c r="M4" s="29" t="str">
        <f>Gau_2</f>
        <v xml:space="preserve">713 Memmingen</v>
      </c>
      <c r="N4" s="29"/>
      <c r="O4" s="29"/>
      <c r="P4" s="29"/>
    </row>
    <row r="5" ht="21">
      <c r="D5" s="30" t="s">
        <v>48</v>
      </c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ht="15.6">
      <c r="C6" s="31" t="s">
        <v>49</v>
      </c>
      <c r="D6" s="32" t="s">
        <v>50</v>
      </c>
      <c r="E6" s="32" t="s">
        <v>51</v>
      </c>
      <c r="F6" s="32" t="s">
        <v>52</v>
      </c>
      <c r="G6" s="33" t="s">
        <v>53</v>
      </c>
      <c r="L6" s="31" t="s">
        <v>49</v>
      </c>
      <c r="M6" s="31" t="s">
        <v>50</v>
      </c>
      <c r="N6" s="31" t="s">
        <v>51</v>
      </c>
      <c r="O6" s="31" t="s">
        <v>52</v>
      </c>
      <c r="P6" s="33" t="s">
        <v>53</v>
      </c>
    </row>
    <row r="7">
      <c r="B7" t="s">
        <v>54</v>
      </c>
      <c r="C7" s="34">
        <f>IFERROR(_xlfn.RANK.EQ(Schüler1[[#This Row],[Ergebnis]],Schüler1[Ergebnis],0),8)+(ROW(Schüler1[[#This Row],[ID]])-ROW(Schüler1[#Headers]))/10</f>
        <v>1.1000000000000001</v>
      </c>
      <c r="D7" s="35" t="s">
        <v>55</v>
      </c>
      <c r="E7" s="35" t="s">
        <v>56</v>
      </c>
      <c r="F7" s="35">
        <v>2012</v>
      </c>
      <c r="G7" s="36">
        <v>189</v>
      </c>
      <c r="K7" t="s">
        <v>57</v>
      </c>
      <c r="L7" s="34">
        <f>IFERROR(_xlfn.RANK.EQ(Schüler2[[#This Row],[Ergebnis]],Schüler2[Ergebnis],0),8)+(ROW(Schüler2[[#This Row],[ID]])-ROW(Schüler2[#Headers]))/10</f>
        <v>1.1000000000000001</v>
      </c>
      <c r="M7" s="35" t="s">
        <v>58</v>
      </c>
      <c r="N7" s="35" t="s">
        <v>59</v>
      </c>
      <c r="O7" s="35">
        <v>2012</v>
      </c>
      <c r="P7" s="36">
        <v>183</v>
      </c>
    </row>
    <row r="8">
      <c r="B8" t="s">
        <v>60</v>
      </c>
      <c r="C8" s="34">
        <f>IFERROR(_xlfn.RANK.EQ(Schüler1[[#This Row],[Ergebnis]],Schüler1[Ergebnis],0),8)+(ROW(Schüler1[[#This Row],[ID]])-ROW(Schüler1[#Headers]))/10</f>
        <v>7.2000000000000002</v>
      </c>
      <c r="D8" s="35" t="s">
        <v>61</v>
      </c>
      <c r="E8" s="35" t="s">
        <v>62</v>
      </c>
      <c r="F8" s="35">
        <v>2012</v>
      </c>
      <c r="G8" s="36">
        <v>168</v>
      </c>
      <c r="K8" t="s">
        <v>63</v>
      </c>
      <c r="L8" s="34">
        <f>IFERROR(_xlfn.RANK.EQ(Schüler2[[#This Row],[Ergebnis]],Schüler2[Ergebnis],0),8)+(ROW(Schüler2[[#This Row],[ID]])-ROW(Schüler2[#Headers]))/10</f>
        <v>2.2000000000000002</v>
      </c>
      <c r="M8" s="35" t="s">
        <v>64</v>
      </c>
      <c r="N8" s="35" t="s">
        <v>65</v>
      </c>
      <c r="O8" s="35">
        <v>2013</v>
      </c>
      <c r="P8" s="36">
        <v>179</v>
      </c>
    </row>
    <row r="9">
      <c r="B9" t="s">
        <v>66</v>
      </c>
      <c r="C9" s="34">
        <f>IFERROR(_xlfn.RANK.EQ(Schüler1[[#This Row],[Ergebnis]],Schüler1[Ergebnis],0),8)+(ROW(Schüler1[[#This Row],[ID]])-ROW(Schüler1[#Headers]))/10</f>
        <v>2.2999999999999998</v>
      </c>
      <c r="D9" s="35" t="s">
        <v>67</v>
      </c>
      <c r="E9" s="35" t="s">
        <v>68</v>
      </c>
      <c r="F9" s="35">
        <v>2013</v>
      </c>
      <c r="G9" s="36">
        <v>185</v>
      </c>
      <c r="K9" t="s">
        <v>69</v>
      </c>
      <c r="L9" s="34">
        <f>IFERROR(_xlfn.RANK.EQ(Schüler2[[#This Row],[Ergebnis]],Schüler2[Ergebnis],0),8)+(ROW(Schüler2[[#This Row],[ID]])-ROW(Schüler2[#Headers]))/10</f>
        <v>3.2999999999999998</v>
      </c>
      <c r="M9" s="35" t="s">
        <v>70</v>
      </c>
      <c r="N9" s="35" t="s">
        <v>68</v>
      </c>
      <c r="O9" s="35">
        <v>2012</v>
      </c>
      <c r="P9" s="36">
        <v>174</v>
      </c>
    </row>
    <row r="10">
      <c r="B10" t="s">
        <v>71</v>
      </c>
      <c r="C10" s="34">
        <f>IFERROR(_xlfn.RANK.EQ(Schüler1[[#This Row],[Ergebnis]],Schüler1[Ergebnis],0),8)+(ROW(Schüler1[[#This Row],[ID]])-ROW(Schüler1[#Headers]))/10</f>
        <v>3.3999999999999999</v>
      </c>
      <c r="D10" s="35" t="s">
        <v>72</v>
      </c>
      <c r="E10" s="35" t="s">
        <v>73</v>
      </c>
      <c r="F10" s="35">
        <v>2012</v>
      </c>
      <c r="G10" s="36">
        <v>184</v>
      </c>
      <c r="K10" t="s">
        <v>74</v>
      </c>
      <c r="L10" s="34">
        <f>IFERROR(_xlfn.RANK.EQ(Schüler2[[#This Row],[Ergebnis]],Schüler2[Ergebnis],0),8)+(ROW(Schüler2[[#This Row],[ID]])-ROW(Schüler2[#Headers]))/10</f>
        <v>3.3999999999999999</v>
      </c>
      <c r="M10" s="35" t="s">
        <v>75</v>
      </c>
      <c r="N10" s="35" t="s">
        <v>76</v>
      </c>
      <c r="O10" s="35">
        <v>2012</v>
      </c>
      <c r="P10" s="36">
        <v>174</v>
      </c>
    </row>
    <row r="11">
      <c r="B11" t="s">
        <v>77</v>
      </c>
      <c r="C11" s="34">
        <f>IFERROR(_xlfn.RANK.EQ(Schüler1[[#This Row],[Ergebnis]],Schüler1[Ergebnis],0),8)+(ROW(Schüler1[[#This Row],[ID]])-ROW(Schüler1[#Headers]))/10</f>
        <v>4.5</v>
      </c>
      <c r="D11" s="35" t="s">
        <v>78</v>
      </c>
      <c r="E11" s="35" t="s">
        <v>79</v>
      </c>
      <c r="F11" s="35">
        <v>2013</v>
      </c>
      <c r="G11" s="36">
        <v>183</v>
      </c>
      <c r="K11" t="s">
        <v>80</v>
      </c>
      <c r="L11" s="34">
        <f>IFERROR(_xlfn.RANK.EQ(Schüler2[[#This Row],[Ergebnis]],Schüler2[Ergebnis],0),8)+(ROW(Schüler2[[#This Row],[ID]])-ROW(Schüler2[#Headers]))/10</f>
        <v>5.5</v>
      </c>
      <c r="M11" s="35" t="s">
        <v>81</v>
      </c>
      <c r="N11" s="35" t="s">
        <v>82</v>
      </c>
      <c r="O11" s="35">
        <v>2013</v>
      </c>
      <c r="P11" s="36">
        <v>170</v>
      </c>
    </row>
    <row r="12">
      <c r="B12" t="s">
        <v>83</v>
      </c>
      <c r="C12" s="34">
        <f>IFERROR(_xlfn.RANK.EQ(Schüler1[[#This Row],[Ergebnis]],Schüler1[Ergebnis],0),8)+(ROW(Schüler1[[#This Row],[ID]])-ROW(Schüler1[#Headers]))/10</f>
        <v>5.5999999999999996</v>
      </c>
      <c r="D12" s="35" t="s">
        <v>84</v>
      </c>
      <c r="E12" s="35" t="s">
        <v>85</v>
      </c>
      <c r="F12" s="35">
        <v>2012</v>
      </c>
      <c r="G12" s="36">
        <v>180</v>
      </c>
      <c r="K12" t="s">
        <v>86</v>
      </c>
      <c r="L12" s="34">
        <f>IFERROR(_xlfn.RANK.EQ(Schüler2[[#This Row],[Ergebnis]],Schüler2[Ergebnis],0),8)+(ROW(Schüler2[[#This Row],[ID]])-ROW(Schüler2[#Headers]))/10</f>
        <v>6.5999999999999996</v>
      </c>
      <c r="M12" s="35" t="s">
        <v>87</v>
      </c>
      <c r="N12" s="35" t="s">
        <v>88</v>
      </c>
      <c r="O12" s="35">
        <v>2012</v>
      </c>
      <c r="P12" s="36">
        <v>169</v>
      </c>
    </row>
    <row r="13">
      <c r="B13" t="s">
        <v>89</v>
      </c>
      <c r="C13" s="34">
        <f>IFERROR(_xlfn.RANK.EQ(Schüler1[[#This Row],[Ergebnis]],Schüler1[Ergebnis],0),8)+(ROW(Schüler1[[#This Row],[ID]])-ROW(Schüler1[#Headers]))/10</f>
        <v>6.7000000000000002</v>
      </c>
      <c r="D13" s="35" t="s">
        <v>90</v>
      </c>
      <c r="E13" s="35" t="s">
        <v>91</v>
      </c>
      <c r="F13" s="35">
        <v>2013</v>
      </c>
      <c r="G13" s="36">
        <v>178</v>
      </c>
      <c r="K13" t="s">
        <v>92</v>
      </c>
      <c r="L13" s="34">
        <f>IFERROR(_xlfn.RANK.EQ(Schüler2[[#This Row],[Ergebnis]],Schüler2[Ergebnis],0),8)+(ROW(Schüler2[[#This Row],[ID]])-ROW(Schüler2[#Headers]))/10</f>
        <v>7.7000000000000002</v>
      </c>
      <c r="M13" s="35" t="s">
        <v>93</v>
      </c>
      <c r="N13" s="35" t="s">
        <v>94</v>
      </c>
      <c r="O13" s="35">
        <v>2012</v>
      </c>
      <c r="P13" s="36">
        <v>163</v>
      </c>
    </row>
    <row r="14">
      <c r="B14" t="s">
        <v>95</v>
      </c>
      <c r="C14" s="34">
        <f>IFERROR(_xlfn.RANK.EQ(Schüler1[[#This Row],[Ergebnis]],Schüler1[Ergebnis],0),8)+(ROW(Schüler1[[#This Row],[ID]])-ROW(Schüler1[#Headers]))/10</f>
        <v>7.7999999999999998</v>
      </c>
      <c r="D14" s="35" t="s">
        <v>96</v>
      </c>
      <c r="E14" s="35" t="s">
        <v>97</v>
      </c>
      <c r="F14" s="35">
        <v>2012</v>
      </c>
      <c r="G14" s="36">
        <v>168</v>
      </c>
      <c r="K14" t="s">
        <v>98</v>
      </c>
      <c r="L14" s="34">
        <f>IFERROR(_xlfn.RANK.EQ(Schüler2[[#This Row],[Ergebnis]],Schüler2[Ergebnis],0),8)+(ROW(Schüler2[[#This Row],[ID]])-ROW(Schüler2[#Headers]))/10</f>
        <v>8.8000000000000007</v>
      </c>
      <c r="M14" s="35" t="s">
        <v>99</v>
      </c>
      <c r="N14" s="35" t="s">
        <v>100</v>
      </c>
      <c r="O14" s="35">
        <v>2012</v>
      </c>
      <c r="P14" s="36">
        <v>134</v>
      </c>
    </row>
    <row r="16" ht="21">
      <c r="D16" s="30" t="s">
        <v>101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ht="15.6">
      <c r="C17" s="31" t="s">
        <v>49</v>
      </c>
      <c r="D17" s="32" t="s">
        <v>50</v>
      </c>
      <c r="E17" s="32" t="s">
        <v>51</v>
      </c>
      <c r="F17" s="32" t="s">
        <v>52</v>
      </c>
      <c r="G17" s="33" t="s">
        <v>53</v>
      </c>
      <c r="L17" s="31" t="s">
        <v>49</v>
      </c>
      <c r="M17" s="31" t="s">
        <v>50</v>
      </c>
      <c r="N17" s="31" t="s">
        <v>51</v>
      </c>
      <c r="O17" s="31" t="s">
        <v>52</v>
      </c>
      <c r="P17" s="33" t="s">
        <v>53</v>
      </c>
    </row>
    <row r="18">
      <c r="B18" t="s">
        <v>102</v>
      </c>
      <c r="C18" s="34">
        <f>IFERROR(_xlfn.RANK.EQ(Jugend1[[#This Row],[Ergebnis]],Jugend1[Ergebnis],0),8)+(ROW(Jugend1[[#This Row],[ID]])-ROW(Jugend1[#Headers]))/10</f>
        <v>1.1000000000000001</v>
      </c>
      <c r="D18" s="35" t="s">
        <v>103</v>
      </c>
      <c r="E18" s="35" t="s">
        <v>104</v>
      </c>
      <c r="F18" s="35">
        <v>2010</v>
      </c>
      <c r="G18" s="36">
        <v>368</v>
      </c>
      <c r="K18" t="s">
        <v>105</v>
      </c>
      <c r="L18" s="34">
        <f>IFERROR(_xlfn.RANK.EQ(Jugend2[[#This Row],[Ergebnis]],Jugend2[Ergebnis],0),8)+(ROW(Jugend2[[#This Row],[ID]])-ROW(Jugend2[#Headers]))/10</f>
        <v>1.1000000000000001</v>
      </c>
      <c r="M18" s="35" t="s">
        <v>106</v>
      </c>
      <c r="N18" s="35" t="s">
        <v>107</v>
      </c>
      <c r="O18" s="35">
        <v>2010</v>
      </c>
      <c r="P18" s="36">
        <v>377</v>
      </c>
    </row>
    <row r="19">
      <c r="B19" t="s">
        <v>108</v>
      </c>
      <c r="C19" s="34">
        <f>IFERROR(_xlfn.RANK.EQ(Jugend1[[#This Row],[Ergebnis]],Jugend1[Ergebnis],0),8)+(ROW(Jugend1[[#This Row],[ID]])-ROW(Jugend1[#Headers]))/10</f>
        <v>2.2000000000000002</v>
      </c>
      <c r="D19" s="35" t="s">
        <v>109</v>
      </c>
      <c r="E19" s="35" t="s">
        <v>110</v>
      </c>
      <c r="F19" s="35">
        <v>2011</v>
      </c>
      <c r="G19" s="36">
        <v>360</v>
      </c>
      <c r="K19" t="s">
        <v>111</v>
      </c>
      <c r="L19" s="34">
        <f>IFERROR(_xlfn.RANK.EQ(Jugend2[[#This Row],[Ergebnis]],Jugend2[Ergebnis],0),8)+(ROW(Jugend2[[#This Row],[ID]])-ROW(Jugend2[#Headers]))/10</f>
        <v>2.2000000000000002</v>
      </c>
      <c r="M19" s="35" t="s">
        <v>112</v>
      </c>
      <c r="N19" s="35" t="s">
        <v>113</v>
      </c>
      <c r="O19" s="35">
        <v>2011</v>
      </c>
      <c r="P19" s="36">
        <v>368</v>
      </c>
    </row>
    <row r="20">
      <c r="B20" t="s">
        <v>114</v>
      </c>
      <c r="C20" s="34">
        <f>IFERROR(_xlfn.RANK.EQ(Jugend1[[#This Row],[Ergebnis]],Jugend1[Ergebnis],0),8)+(ROW(Jugend1[[#This Row],[ID]])-ROW(Jugend1[#Headers]))/10</f>
        <v>4.2999999999999998</v>
      </c>
      <c r="D20" s="35" t="s">
        <v>115</v>
      </c>
      <c r="E20" s="35" t="s">
        <v>116</v>
      </c>
      <c r="F20" s="35">
        <v>2010</v>
      </c>
      <c r="G20" s="36">
        <v>353</v>
      </c>
      <c r="K20" t="s">
        <v>117</v>
      </c>
      <c r="L20" s="34">
        <f>IFERROR(_xlfn.RANK.EQ(Jugend2[[#This Row],[Ergebnis]],Jugend2[Ergebnis],0),8)+(ROW(Jugend2[[#This Row],[ID]])-ROW(Jugend2[#Headers]))/10</f>
        <v>3.2999999999999998</v>
      </c>
      <c r="M20" s="35" t="s">
        <v>118</v>
      </c>
      <c r="N20" s="35" t="s">
        <v>119</v>
      </c>
      <c r="O20" s="35">
        <v>2011</v>
      </c>
      <c r="P20" s="36">
        <v>360</v>
      </c>
    </row>
    <row r="21">
      <c r="B21" t="s">
        <v>120</v>
      </c>
      <c r="C21" s="34">
        <f>IFERROR(_xlfn.RANK.EQ(Jugend1[[#This Row],[Ergebnis]],Jugend1[Ergebnis],0),8)+(ROW(Jugend1[[#This Row],[ID]])-ROW(Jugend1[#Headers]))/10</f>
        <v>5.4000000000000004</v>
      </c>
      <c r="D21" s="35" t="s">
        <v>121</v>
      </c>
      <c r="E21" s="35" t="s">
        <v>122</v>
      </c>
      <c r="F21" s="35">
        <v>2011</v>
      </c>
      <c r="G21" s="36">
        <v>352</v>
      </c>
      <c r="K21" t="s">
        <v>123</v>
      </c>
      <c r="L21" s="34">
        <f>IFERROR(_xlfn.RANK.EQ(Jugend2[[#This Row],[Ergebnis]],Jugend2[Ergebnis],0),8)+(ROW(Jugend2[[#This Row],[ID]])-ROW(Jugend2[#Headers]))/10</f>
        <v>4.4000000000000004</v>
      </c>
      <c r="M21" s="35" t="s">
        <v>106</v>
      </c>
      <c r="N21" s="35" t="s">
        <v>104</v>
      </c>
      <c r="O21" s="35">
        <v>2011</v>
      </c>
      <c r="P21" s="36">
        <v>359</v>
      </c>
    </row>
    <row r="22">
      <c r="B22" t="s">
        <v>124</v>
      </c>
      <c r="C22" s="34">
        <f>IFERROR(_xlfn.RANK.EQ(Jugend1[[#This Row],[Ergebnis]],Jugend1[Ergebnis],0),8)+(ROW(Jugend1[[#This Row],[ID]])-ROW(Jugend1[#Headers]))/10</f>
        <v>5.5</v>
      </c>
      <c r="D22" s="35" t="s">
        <v>125</v>
      </c>
      <c r="E22" s="35" t="s">
        <v>126</v>
      </c>
      <c r="F22" s="35">
        <v>2010</v>
      </c>
      <c r="G22" s="36">
        <v>352</v>
      </c>
      <c r="K22" t="s">
        <v>127</v>
      </c>
      <c r="L22" s="34">
        <f>IFERROR(_xlfn.RANK.EQ(Jugend2[[#This Row],[Ergebnis]],Jugend2[Ergebnis],0),8)+(ROW(Jugend2[[#This Row],[ID]])-ROW(Jugend2[#Headers]))/10</f>
        <v>5.5</v>
      </c>
      <c r="M22" s="35" t="s">
        <v>128</v>
      </c>
      <c r="N22" s="35" t="s">
        <v>129</v>
      </c>
      <c r="O22" s="35">
        <v>2010</v>
      </c>
      <c r="P22" s="36">
        <v>353</v>
      </c>
    </row>
    <row r="23">
      <c r="B23" t="s">
        <v>130</v>
      </c>
      <c r="C23" s="34">
        <f>IFERROR(_xlfn.RANK.EQ(Jugend1[[#This Row],[Ergebnis]],Jugend1[Ergebnis],0),8)+(ROW(Jugend1[[#This Row],[ID]])-ROW(Jugend1[#Headers]))/10</f>
        <v>7.5999999999999996</v>
      </c>
      <c r="D23" s="35" t="s">
        <v>131</v>
      </c>
      <c r="E23" s="35" t="s">
        <v>132</v>
      </c>
      <c r="F23" s="35">
        <v>2010</v>
      </c>
      <c r="G23" s="36">
        <v>349</v>
      </c>
      <c r="K23" t="s">
        <v>133</v>
      </c>
      <c r="L23" s="34">
        <f>IFERROR(_xlfn.RANK.EQ(Jugend2[[#This Row],[Ergebnis]],Jugend2[Ergebnis],0),8)+(ROW(Jugend2[[#This Row],[ID]])-ROW(Jugend2[#Headers]))/10</f>
        <v>7.5999999999999996</v>
      </c>
      <c r="M23" s="35" t="s">
        <v>134</v>
      </c>
      <c r="N23" s="35" t="s">
        <v>135</v>
      </c>
      <c r="O23" s="35">
        <v>2010</v>
      </c>
      <c r="P23" s="36">
        <v>342</v>
      </c>
    </row>
    <row r="24">
      <c r="B24" t="s">
        <v>136</v>
      </c>
      <c r="C24" s="34">
        <f>IFERROR(_xlfn.RANK.EQ(Jugend1[[#This Row],[Ergebnis]],Jugend1[Ergebnis],0),8)+(ROW(Jugend1[[#This Row],[ID]])-ROW(Jugend1[#Headers]))/10</f>
        <v>8.6999999999999993</v>
      </c>
      <c r="D24" s="35" t="s">
        <v>137</v>
      </c>
      <c r="E24" s="35" t="s">
        <v>138</v>
      </c>
      <c r="F24" s="35">
        <v>2010</v>
      </c>
      <c r="G24" s="36">
        <v>341</v>
      </c>
      <c r="K24" t="s">
        <v>139</v>
      </c>
      <c r="L24" s="34">
        <f>IFERROR(_xlfn.RANK.EQ(Jugend2[[#This Row],[Ergebnis]],Jugend2[Ergebnis],0),8)+(ROW(Jugend2[[#This Row],[ID]])-ROW(Jugend2[#Headers]))/10</f>
        <v>6.7000000000000002</v>
      </c>
      <c r="M24" s="35" t="s">
        <v>140</v>
      </c>
      <c r="N24" s="35" t="s">
        <v>141</v>
      </c>
      <c r="O24" s="35">
        <v>2010</v>
      </c>
      <c r="P24" s="36">
        <v>346</v>
      </c>
    </row>
    <row r="25">
      <c r="B25" t="s">
        <v>142</v>
      </c>
      <c r="C25" s="34">
        <f>IFERROR(_xlfn.RANK.EQ(Jugend1[[#This Row],[Ergebnis]],Jugend1[Ergebnis],0),8)+(ROW(Jugend1[[#This Row],[ID]])-ROW(Jugend1[#Headers]))/10</f>
        <v>3.7999999999999998</v>
      </c>
      <c r="D25" s="35" t="s">
        <v>143</v>
      </c>
      <c r="E25" s="35" t="s">
        <v>144</v>
      </c>
      <c r="F25" s="35">
        <v>2010</v>
      </c>
      <c r="G25" s="36">
        <v>356</v>
      </c>
      <c r="K25" t="s">
        <v>145</v>
      </c>
      <c r="L25" s="34">
        <f>IFERROR(_xlfn.RANK.EQ(Jugend2[[#This Row],[Ergebnis]],Jugend2[Ergebnis],0),8)+(ROW(Jugend2[[#This Row],[ID]])-ROW(Jugend2[#Headers]))/10</f>
        <v>8.8000000000000007</v>
      </c>
      <c r="M25" s="35" t="s">
        <v>146</v>
      </c>
      <c r="N25" s="35" t="s">
        <v>147</v>
      </c>
      <c r="O25" s="35">
        <v>2010</v>
      </c>
      <c r="P25" s="36">
        <v>341</v>
      </c>
    </row>
    <row r="27" ht="21">
      <c r="D27" s="30" t="s">
        <v>148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</row>
    <row r="28" ht="15.6">
      <c r="C28" s="31" t="s">
        <v>49</v>
      </c>
      <c r="D28" s="32" t="s">
        <v>50</v>
      </c>
      <c r="E28" s="32" t="s">
        <v>51</v>
      </c>
      <c r="F28" s="32" t="s">
        <v>52</v>
      </c>
      <c r="G28" s="33" t="s">
        <v>53</v>
      </c>
      <c r="L28" s="31" t="s">
        <v>49</v>
      </c>
      <c r="M28" s="31" t="s">
        <v>50</v>
      </c>
      <c r="N28" s="31" t="s">
        <v>51</v>
      </c>
      <c r="O28" s="31" t="s">
        <v>52</v>
      </c>
      <c r="P28" s="33" t="s">
        <v>53</v>
      </c>
    </row>
    <row r="29">
      <c r="B29" t="s">
        <v>149</v>
      </c>
      <c r="C29" s="34">
        <f>IFERROR(_xlfn.RANK.EQ(Junioren1[[#This Row],[Ergebnis]],Junioren1[Ergebnis],0),8)+(ROW(Junioren1[[#This Row],[ID]])-ROW(Junioren1[#Headers]))/10</f>
        <v>1.1000000000000001</v>
      </c>
      <c r="D29" s="35" t="s">
        <v>150</v>
      </c>
      <c r="E29" s="35" t="s">
        <v>85</v>
      </c>
      <c r="F29" s="35">
        <v>2008</v>
      </c>
      <c r="G29" s="36">
        <v>389</v>
      </c>
      <c r="K29" t="s">
        <v>151</v>
      </c>
      <c r="L29" s="34">
        <f>IFERROR(_xlfn.RANK.EQ(Junioren2[[#This Row],[Ergebnis]],Junioren2[Ergebnis],0),8)+(ROW(Junioren2[[#This Row],[ID]])-ROW(Junioren2[#Headers]))/10</f>
        <v>1.1000000000000001</v>
      </c>
      <c r="M29" s="35" t="s">
        <v>152</v>
      </c>
      <c r="N29" s="35" t="s">
        <v>153</v>
      </c>
      <c r="O29" s="35">
        <v>2009</v>
      </c>
      <c r="P29" s="36">
        <v>384</v>
      </c>
    </row>
    <row r="30">
      <c r="B30" t="s">
        <v>154</v>
      </c>
      <c r="C30" s="34">
        <f>IFERROR(_xlfn.RANK.EQ(Junioren1[[#This Row],[Ergebnis]],Junioren1[Ergebnis],0),8)+(ROW(Junioren1[[#This Row],[ID]])-ROW(Junioren1[#Headers]))/10</f>
        <v>2.2000000000000002</v>
      </c>
      <c r="D30" s="35" t="s">
        <v>155</v>
      </c>
      <c r="E30" s="35" t="s">
        <v>156</v>
      </c>
      <c r="F30" s="35">
        <v>2008</v>
      </c>
      <c r="G30" s="36">
        <v>385</v>
      </c>
      <c r="K30" t="s">
        <v>157</v>
      </c>
      <c r="L30" s="34">
        <f>IFERROR(_xlfn.RANK.EQ(Junioren2[[#This Row],[Ergebnis]],Junioren2[Ergebnis],0),8)+(ROW(Junioren2[[#This Row],[ID]])-ROW(Junioren2[#Headers]))/10</f>
        <v>2.2000000000000002</v>
      </c>
      <c r="M30" s="35" t="s">
        <v>158</v>
      </c>
      <c r="N30" s="35" t="s">
        <v>159</v>
      </c>
      <c r="O30" s="35">
        <v>2008</v>
      </c>
      <c r="P30" s="36">
        <v>382</v>
      </c>
    </row>
    <row r="31">
      <c r="B31" t="s">
        <v>160</v>
      </c>
      <c r="C31" s="34">
        <f>IFERROR(_xlfn.RANK.EQ(Junioren1[[#This Row],[Ergebnis]],Junioren1[Ergebnis],0),8)+(ROW(Junioren1[[#This Row],[ID]])-ROW(Junioren1[#Headers]))/10</f>
        <v>3.2999999999999998</v>
      </c>
      <c r="D31" s="35" t="s">
        <v>161</v>
      </c>
      <c r="E31" s="35" t="s">
        <v>162</v>
      </c>
      <c r="F31" s="35">
        <v>2009</v>
      </c>
      <c r="G31" s="36">
        <v>381</v>
      </c>
      <c r="K31" t="s">
        <v>163</v>
      </c>
      <c r="L31" s="34">
        <f>IFERROR(_xlfn.RANK.EQ(Junioren2[[#This Row],[Ergebnis]],Junioren2[Ergebnis],0),8)+(ROW(Junioren2[[#This Row],[ID]])-ROW(Junioren2[#Headers]))/10</f>
        <v>3.2999999999999998</v>
      </c>
      <c r="M31" s="35" t="s">
        <v>164</v>
      </c>
      <c r="N31" s="35" t="s">
        <v>165</v>
      </c>
      <c r="O31" s="35">
        <v>2006</v>
      </c>
      <c r="P31" s="36">
        <v>375</v>
      </c>
    </row>
    <row r="32">
      <c r="B32" t="s">
        <v>166</v>
      </c>
      <c r="C32" s="34">
        <f>IFERROR(_xlfn.RANK.EQ(Junioren1[[#This Row],[Ergebnis]],Junioren1[Ergebnis],0),8)+(ROW(Junioren1[[#This Row],[ID]])-ROW(Junioren1[#Headers]))/10</f>
        <v>5.4000000000000004</v>
      </c>
      <c r="D32" s="35" t="s">
        <v>167</v>
      </c>
      <c r="E32" s="35" t="s">
        <v>126</v>
      </c>
      <c r="F32" s="35">
        <v>2006</v>
      </c>
      <c r="G32" s="36">
        <v>378</v>
      </c>
      <c r="K32" t="s">
        <v>168</v>
      </c>
      <c r="L32" s="34">
        <f>IFERROR(_xlfn.RANK.EQ(Junioren2[[#This Row],[Ergebnis]],Junioren2[Ergebnis],0),8)+(ROW(Junioren2[[#This Row],[ID]])-ROW(Junioren2[#Headers]))/10</f>
        <v>4.4000000000000004</v>
      </c>
      <c r="M32" s="35" t="s">
        <v>169</v>
      </c>
      <c r="N32" s="35" t="s">
        <v>170</v>
      </c>
      <c r="O32" s="35">
        <v>2009</v>
      </c>
      <c r="P32" s="36">
        <v>367</v>
      </c>
    </row>
    <row r="33">
      <c r="B33" t="s">
        <v>171</v>
      </c>
      <c r="C33" s="34">
        <f>IFERROR(_xlfn.RANK.EQ(Junioren1[[#This Row],[Ergebnis]],Junioren1[Ergebnis],0),8)+(ROW(Junioren1[[#This Row],[ID]])-ROW(Junioren1[#Headers]))/10</f>
        <v>5.5</v>
      </c>
      <c r="D33" s="35" t="s">
        <v>172</v>
      </c>
      <c r="E33" s="35" t="s">
        <v>173</v>
      </c>
      <c r="F33" s="35">
        <v>2009</v>
      </c>
      <c r="G33" s="36">
        <v>378</v>
      </c>
      <c r="K33" t="s">
        <v>174</v>
      </c>
      <c r="L33" s="34">
        <f>IFERROR(_xlfn.RANK.EQ(Junioren2[[#This Row],[Ergebnis]],Junioren2[Ergebnis],0),8)+(ROW(Junioren2[[#This Row],[ID]])-ROW(Junioren2[#Headers]))/10</f>
        <v>5.5</v>
      </c>
      <c r="M33" s="35" t="s">
        <v>64</v>
      </c>
      <c r="N33" s="35" t="s">
        <v>175</v>
      </c>
      <c r="O33" s="35">
        <v>2009</v>
      </c>
      <c r="P33" s="36">
        <v>353</v>
      </c>
    </row>
    <row r="34">
      <c r="B34" t="s">
        <v>176</v>
      </c>
      <c r="C34" s="34">
        <f>IFERROR(_xlfn.RANK.EQ(Junioren1[[#This Row],[Ergebnis]],Junioren1[Ergebnis],0),8)+(ROW(Junioren1[[#This Row],[ID]])-ROW(Junioren1[#Headers]))/10</f>
        <v>7.5999999999999996</v>
      </c>
      <c r="D34" s="35" t="s">
        <v>72</v>
      </c>
      <c r="E34" s="35" t="s">
        <v>177</v>
      </c>
      <c r="F34" s="35">
        <v>2009</v>
      </c>
      <c r="G34" s="36">
        <v>374</v>
      </c>
      <c r="K34" t="s">
        <v>178</v>
      </c>
      <c r="L34" s="34">
        <f>IFERROR(_xlfn.RANK.EQ(Junioren2[[#This Row],[Ergebnis]],Junioren2[Ergebnis],0),8)+(ROW(Junioren2[[#This Row],[ID]])-ROW(Junioren2[#Headers]))/10</f>
        <v>6.5999999999999996</v>
      </c>
      <c r="M34" s="35" t="s">
        <v>179</v>
      </c>
      <c r="N34" s="35" t="s">
        <v>180</v>
      </c>
      <c r="O34" s="35">
        <v>2007</v>
      </c>
      <c r="P34" s="36">
        <v>350</v>
      </c>
    </row>
    <row r="35">
      <c r="B35" t="s">
        <v>181</v>
      </c>
      <c r="C35" s="34">
        <f>IFERROR(_xlfn.RANK.EQ(Junioren1[[#This Row],[Ergebnis]],Junioren1[Ergebnis],0),8)+(ROW(Junioren1[[#This Row],[ID]])-ROW(Junioren1[#Headers]))/10</f>
        <v>8.6999999999999993</v>
      </c>
      <c r="D35" s="35" t="s">
        <v>182</v>
      </c>
      <c r="E35" s="35" t="s">
        <v>183</v>
      </c>
      <c r="F35" s="35">
        <v>2007</v>
      </c>
      <c r="G35" s="36">
        <v>366</v>
      </c>
      <c r="K35" t="s">
        <v>184</v>
      </c>
      <c r="L35" s="34">
        <f>IFERROR(_xlfn.RANK.EQ(Junioren2[[#This Row],[Ergebnis]],Junioren2[Ergebnis],0),8)+(ROW(Junioren2[[#This Row],[ID]])-ROW(Junioren2[#Headers]))/10</f>
        <v>7.7000000000000002</v>
      </c>
      <c r="M35" s="35" t="s">
        <v>185</v>
      </c>
      <c r="N35" s="35" t="s">
        <v>186</v>
      </c>
      <c r="O35" s="35">
        <v>2008</v>
      </c>
      <c r="P35" s="36">
        <v>338</v>
      </c>
    </row>
    <row r="36">
      <c r="B36" t="s">
        <v>187</v>
      </c>
      <c r="C36" s="34">
        <f>IFERROR(_xlfn.RANK.EQ(Junioren1[[#This Row],[Ergebnis]],Junioren1[Ergebnis],0),8)+(ROW(Junioren1[[#This Row],[ID]])-ROW(Junioren1[#Headers]))/10</f>
        <v>3.7999999999999998</v>
      </c>
      <c r="D36" s="37" t="s">
        <v>188</v>
      </c>
      <c r="E36" s="37" t="s">
        <v>189</v>
      </c>
      <c r="F36" s="35">
        <v>2008</v>
      </c>
      <c r="G36" s="36">
        <v>381</v>
      </c>
      <c r="K36" t="s">
        <v>190</v>
      </c>
      <c r="L36" s="34">
        <f>IFERROR(_xlfn.RANK.EQ(Junioren2[[#This Row],[Ergebnis]],Junioren2[Ergebnis],0),8)+(ROW(Junioren2[[#This Row],[ID]])-ROW(Junioren2[#Headers]))/10</f>
        <v>8.8000000000000007</v>
      </c>
      <c r="M36" s="35"/>
      <c r="N36" s="35"/>
      <c r="O36" s="35"/>
      <c r="P36" s="36"/>
    </row>
    <row r="38" ht="21">
      <c r="D38" s="30" t="s">
        <v>191</v>
      </c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</row>
    <row r="39" ht="15.6">
      <c r="C39" s="31" t="s">
        <v>49</v>
      </c>
      <c r="D39" s="32" t="s">
        <v>50</v>
      </c>
      <c r="E39" s="32" t="s">
        <v>51</v>
      </c>
      <c r="F39" s="32" t="s">
        <v>52</v>
      </c>
      <c r="G39" s="33" t="s">
        <v>53</v>
      </c>
      <c r="L39" s="31" t="s">
        <v>49</v>
      </c>
      <c r="M39" s="31" t="s">
        <v>50</v>
      </c>
      <c r="N39" s="31" t="s">
        <v>51</v>
      </c>
      <c r="O39" s="31" t="s">
        <v>52</v>
      </c>
      <c r="P39" s="33" t="s">
        <v>53</v>
      </c>
    </row>
    <row r="40">
      <c r="B40" t="s">
        <v>192</v>
      </c>
      <c r="C40" s="34">
        <f>IFERROR(_xlfn.RANK.EQ(Pistole1[[#This Row],[Ergebnis]],Pistole1[Ergebnis],0),8)+(ROW(Pistole1[[#This Row],[ID]])-ROW(Pistole1[#Headers]))/10</f>
        <v>3.1000000000000001</v>
      </c>
      <c r="D40" s="35" t="s">
        <v>193</v>
      </c>
      <c r="E40" s="35" t="s">
        <v>194</v>
      </c>
      <c r="F40" s="35">
        <v>2009</v>
      </c>
      <c r="G40" s="36">
        <v>316</v>
      </c>
      <c r="K40" t="s">
        <v>195</v>
      </c>
      <c r="L40" s="34">
        <f>IFERROR(_xlfn.RANK.EQ(Pistole2[[#This Row],[Ergebnis]],Pistole2[Ergebnis],0),8)+(ROW(Pistole2[[#This Row],[ID]])-ROW(Pistole2[#Headers]))/10</f>
        <v>2.1000000000000001</v>
      </c>
      <c r="M40" s="35" t="s">
        <v>196</v>
      </c>
      <c r="N40" s="35" t="s">
        <v>197</v>
      </c>
      <c r="O40" s="35">
        <v>2008</v>
      </c>
      <c r="P40" s="36">
        <v>350</v>
      </c>
    </row>
    <row r="41">
      <c r="B41" t="s">
        <v>198</v>
      </c>
      <c r="C41" s="34">
        <f>IFERROR(_xlfn.RANK.EQ(Pistole1[[#This Row],[Ergebnis]],Pistole1[Ergebnis],0),8)+(ROW(Pistole1[[#This Row],[ID]])-ROW(Pistole1[#Headers]))/10</f>
        <v>4.2000000000000002</v>
      </c>
      <c r="D41" s="35" t="s">
        <v>199</v>
      </c>
      <c r="E41" s="35" t="s">
        <v>194</v>
      </c>
      <c r="F41" s="35">
        <v>2008</v>
      </c>
      <c r="G41" s="36">
        <v>315</v>
      </c>
      <c r="K41" t="s">
        <v>200</v>
      </c>
      <c r="L41" s="34">
        <f>IFERROR(_xlfn.RANK.EQ(Pistole2[[#This Row],[Ergebnis]],Pistole2[Ergebnis],0),8)+(ROW(Pistole2[[#This Row],[ID]])-ROW(Pistole2[#Headers]))/10</f>
        <v>3.2000000000000002</v>
      </c>
      <c r="M41" s="35" t="s">
        <v>201</v>
      </c>
      <c r="N41" s="35" t="s">
        <v>135</v>
      </c>
      <c r="O41" s="35">
        <v>2008</v>
      </c>
      <c r="P41" s="36">
        <v>344</v>
      </c>
    </row>
    <row r="42">
      <c r="B42" t="s">
        <v>202</v>
      </c>
      <c r="C42" s="34">
        <f>IFERROR(_xlfn.RANK.EQ(Pistole1[[#This Row],[Ergebnis]],Pistole1[Ergebnis],0),8)+(ROW(Pistole1[[#This Row],[ID]])-ROW(Pistole1[#Headers]))/10</f>
        <v>1.3</v>
      </c>
      <c r="D42" s="35" t="s">
        <v>203</v>
      </c>
      <c r="E42" s="35" t="s">
        <v>204</v>
      </c>
      <c r="F42" s="35">
        <v>2011</v>
      </c>
      <c r="G42" s="36">
        <v>348</v>
      </c>
      <c r="K42" t="s">
        <v>205</v>
      </c>
      <c r="L42" s="34">
        <f>IFERROR(_xlfn.RANK.EQ(Pistole2[[#This Row],[Ergebnis]],Pistole2[Ergebnis],0),8)+(ROW(Pistole2[[#This Row],[ID]])-ROW(Pistole2[#Headers]))/10</f>
        <v>4.2999999999999998</v>
      </c>
      <c r="M42" s="35" t="s">
        <v>161</v>
      </c>
      <c r="N42" s="35" t="s">
        <v>206</v>
      </c>
      <c r="O42" s="35">
        <v>2006</v>
      </c>
      <c r="P42" s="36">
        <v>343</v>
      </c>
    </row>
    <row r="43">
      <c r="B43" t="s">
        <v>207</v>
      </c>
      <c r="C43" s="34">
        <f>IFERROR(_xlfn.RANK.EQ(Pistole1[[#This Row],[Ergebnis]],Pistole1[Ergebnis],0),8)+(ROW(Pistole1[[#This Row],[ID]])-ROW(Pistole1[#Headers]))/10</f>
        <v>2.3999999999999999</v>
      </c>
      <c r="D43" s="35" t="s">
        <v>203</v>
      </c>
      <c r="E43" s="35" t="s">
        <v>208</v>
      </c>
      <c r="F43" s="35">
        <v>2009</v>
      </c>
      <c r="G43" s="36">
        <v>319</v>
      </c>
      <c r="K43" t="s">
        <v>209</v>
      </c>
      <c r="L43" s="34">
        <f>IFERROR(_xlfn.RANK.EQ(Pistole2[[#This Row],[Ergebnis]],Pistole2[Ergebnis],0),8)+(ROW(Pistole2[[#This Row],[ID]])-ROW(Pistole2[#Headers]))/10</f>
        <v>5.4000000000000004</v>
      </c>
      <c r="M43" s="35" t="s">
        <v>169</v>
      </c>
      <c r="N43" s="35" t="s">
        <v>170</v>
      </c>
      <c r="O43" s="35">
        <v>2009</v>
      </c>
      <c r="P43" s="36">
        <v>329</v>
      </c>
    </row>
    <row r="44">
      <c r="B44" t="s">
        <v>210</v>
      </c>
      <c r="C44" s="34">
        <f>IFERROR(_xlfn.RANK.EQ(Pistole1[[#This Row],[Ergebnis]],Pistole1[Ergebnis],0),8)+(ROW(Pistole1[[#This Row],[ID]])-ROW(Pistole1[#Headers]))/10</f>
        <v>5.5</v>
      </c>
      <c r="D44" s="35" t="s">
        <v>211</v>
      </c>
      <c r="E44" s="35" t="s">
        <v>212</v>
      </c>
      <c r="F44" s="35">
        <v>2012</v>
      </c>
      <c r="G44" s="36">
        <v>287</v>
      </c>
      <c r="K44" t="s">
        <v>213</v>
      </c>
      <c r="L44" s="34">
        <f>IFERROR(_xlfn.RANK.EQ(Pistole2[[#This Row],[Ergebnis]],Pistole2[Ergebnis],0),8)+(ROW(Pistole2[[#This Row],[ID]])-ROW(Pistole2[#Headers]))/10</f>
        <v>1.5</v>
      </c>
      <c r="M44" s="35" t="s">
        <v>214</v>
      </c>
      <c r="N44" s="35" t="s">
        <v>215</v>
      </c>
      <c r="O44" s="35">
        <v>2006</v>
      </c>
      <c r="P44" s="36">
        <v>361</v>
      </c>
    </row>
    <row r="45" hidden="1">
      <c r="B45" t="s">
        <v>216</v>
      </c>
      <c r="C45" s="34">
        <f>IFERROR(_xlfn.RANK.EQ(Pistole1[[#This Row],[Ergebnis]],Pistole1[Ergebnis],0),8)+(ROW(Pistole1[[#This Row],[ID]])-ROW(Pistole1[#Headers]))/10</f>
        <v>8.5999999999999996</v>
      </c>
      <c r="D45" s="35"/>
      <c r="E45" s="35"/>
      <c r="F45" s="35"/>
      <c r="G45" s="36"/>
      <c r="K45" t="s">
        <v>217</v>
      </c>
      <c r="L45" s="34">
        <f>IFERROR(_xlfn.RANK.EQ(Pistole2[[#This Row],[Ergebnis]],Pistole2[Ergebnis],0),8)+(ROW(Pistole2[[#This Row],[ID]])-ROW(Pistole2[#Headers]))/10</f>
        <v>8.5999999999999996</v>
      </c>
      <c r="M45" s="35"/>
      <c r="N45" s="35"/>
      <c r="O45" s="35"/>
      <c r="P45" s="36"/>
    </row>
  </sheetData>
  <sheetProtection algorithmName="SHA-512" hashValue="CT9HTOtrPfqh1Mb9eiC/OvHa6NOZfpom2HROD6puhFrcW1bvvqRIB7FPIthG9WjMd3vahOoEdGxJdoLCLx04cQ==" saltValue="I4ehX3nbK0hpZa+6TYZiCA==" spinCount="100000" autoFilter="1" deleteColumns="1" deleteRows="1" formatCells="1" formatColumns="1" formatRows="1" insertColumns="1" insertHyperlinks="1" insertRows="1" objects="1" pivotTables="1" scenarios="1" selectLockedCells="1" selectUnlockedCells="0" sheet="1" sort="1"/>
  <mergeCells count="7">
    <mergeCell ref="D27:P27"/>
    <mergeCell ref="D38:P38"/>
    <mergeCell ref="D2:P2"/>
    <mergeCell ref="D4:G4"/>
    <mergeCell ref="M4:P4"/>
    <mergeCell ref="D5:P5"/>
    <mergeCell ref="D16:P16"/>
  </mergeCells>
  <printOptions headings="0" gridLines="0"/>
  <pageMargins left="0.69999999999999996" right="0.69999999999999996" top="0.78740157500000008" bottom="0.78740157500000008" header="0.29999999999999999" footer="0.29999999999999999"/>
  <pageSetup paperSize="9" scale="51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  <extLst>
    <ext xmlns:x14="http://schemas.microsoft.com/office/spreadsheetml/2009/9/main" uri="{CCE6A557-97BC-4b89-ADB6-D9C93CAAB3DF}">
      <x14:dataValidations xmlns:xm="http://schemas.microsoft.com/office/excel/2006/main" count="6" disablePrompts="0">
        <x14:dataValidation xr:uid="{21ED4F99-0C48-4219-AD43-DEACF0901038}" type="list" allowBlank="1" errorStyle="stop" imeMode="noControl" operator="between" showDropDown="0" showErrorMessage="0" showInputMessage="0">
          <x14:formula1>
            <xm:f>$M$18:$M$25</xm:f>
          </x14:formula1>
          <xm:sqref>M18</xm:sqref>
        </x14:dataValidation>
        <x14:dataValidation xr:uid="{383CCF86-B502-4B4D-943A-090737F2D2BD}" type="list" allowBlank="1" errorStyle="stop" imeMode="noControl" operator="between" showDropDown="0" showErrorMessage="0" showInputMessage="0">
          <x14:formula1>
            <xm:f>$N$18:$N$25</xm:f>
          </x14:formula1>
          <xm:sqref>N18</xm:sqref>
        </x14:dataValidation>
        <x14:dataValidation xr:uid="{676DFBF7-FE2C-4B5F-AAAA-ECE2D05A1B0C}" type="list" allowBlank="1" errorStyle="stop" imeMode="noControl" operator="between" showDropDown="0" showErrorMessage="1" showInputMessage="1">
          <x14:formula1>
            <xm:f>Schüler</xm:f>
          </x14:formula1>
          <xm:sqref>F7:F14 O7:O14</xm:sqref>
        </x14:dataValidation>
        <x14:dataValidation xr:uid="{635A5E49-B8E8-4C52-BD80-451347773F3F}" type="list" allowBlank="1" errorStyle="stop" imeMode="noControl" operator="between" showDropDown="0" showErrorMessage="1" showInputMessage="1">
          <x14:formula1>
            <xm:f>Jugend</xm:f>
          </x14:formula1>
          <xm:sqref>F18:F25 O18:O25</xm:sqref>
        </x14:dataValidation>
        <x14:dataValidation xr:uid="{A88CDF07-5365-4209-9EE6-036CA299F631}" type="list" allowBlank="1" errorStyle="stop" imeMode="noControl" operator="between" showDropDown="0" showErrorMessage="1" showInputMessage="1">
          <x14:formula1>
            <xm:f>Junioren</xm:f>
          </x14:formula1>
          <xm:sqref>O29:O36 F29:F36</xm:sqref>
        </x14:dataValidation>
        <x14:dataValidation xr:uid="{9B11492A-4FBD-44BF-AEAA-0906DE4E740C}" type="list" allowBlank="1" errorStyle="stop" imeMode="noControl" operator="between" showDropDown="0" showErrorMessage="1" showInputMessage="1">
          <x14:formula1>
            <xm:f>LP</xm:f>
          </x14:formula1>
          <xm:sqref>F40:F45 O40:O45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Tabelle5"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44" activeCellId="0" sqref="F44"/>
    </sheetView>
  </sheetViews>
  <sheetFormatPr baseColWidth="10" defaultRowHeight="12.75"/>
  <cols>
    <col customWidth="1" hidden="1" min="2" max="2" width="4.33203125"/>
    <col customWidth="1" hidden="1" min="3" max="3" width="3.88671875"/>
    <col customWidth="1" min="4" max="5" width="18.6640625"/>
    <col customWidth="1" min="6" max="7" width="10.6640625"/>
    <col customWidth="1" min="8" max="8" width="4.33203125"/>
    <col customWidth="1" min="9" max="9" width="5.6640625"/>
    <col customWidth="1" min="10" max="10" width="2.6640625"/>
    <col customWidth="1" hidden="1" min="11" max="11" width="4.33203125"/>
    <col customWidth="1" hidden="1" min="12" max="12" width="4.5546875"/>
    <col customWidth="1" min="13" max="14" width="18.6640625"/>
    <col customWidth="1" min="15" max="16" width="10.6640625"/>
  </cols>
  <sheetData>
    <row r="2" ht="26.25">
      <c r="D2" s="28" t="s">
        <v>218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4" ht="16.5">
      <c r="D4" s="29" t="str">
        <f>GAU!C6</f>
        <v xml:space="preserve">701 Allgäu</v>
      </c>
      <c r="E4" s="29"/>
      <c r="F4" s="29"/>
      <c r="G4" s="29"/>
      <c r="M4" s="29" t="str">
        <f>GAU!G6</f>
        <v xml:space="preserve">713 Memmingen</v>
      </c>
      <c r="N4" s="29"/>
      <c r="O4" s="29"/>
      <c r="P4" s="29"/>
    </row>
    <row r="5" ht="19.5">
      <c r="D5" s="30" t="s">
        <v>48</v>
      </c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ht="15">
      <c r="C6" s="31" t="s">
        <v>49</v>
      </c>
      <c r="D6" s="32" t="s">
        <v>50</v>
      </c>
      <c r="E6" s="32" t="s">
        <v>51</v>
      </c>
      <c r="F6" s="32" t="s">
        <v>52</v>
      </c>
      <c r="G6" s="33" t="s">
        <v>53</v>
      </c>
      <c r="L6" s="31" t="s">
        <v>49</v>
      </c>
      <c r="M6" s="31" t="s">
        <v>50</v>
      </c>
      <c r="N6" s="31" t="s">
        <v>51</v>
      </c>
      <c r="O6" s="31" t="s">
        <v>52</v>
      </c>
      <c r="P6" s="33" t="s">
        <v>53</v>
      </c>
    </row>
    <row r="7">
      <c r="B7" t="s">
        <v>54</v>
      </c>
      <c r="C7" s="34">
        <f>IFERROR(_xlfn.RANK.EQ(Schüler1R[[#This Row],[Ergebnis]],Schüler1R[Ergebnis],0),8)+(ROW(Schüler1R[[#This Row],[ID]])-ROW(Schüler1R[#Headers]))/10</f>
        <v>2.1000000000000001</v>
      </c>
      <c r="D7" s="35" t="s">
        <v>219</v>
      </c>
      <c r="E7" s="35" t="s">
        <v>220</v>
      </c>
      <c r="F7" s="35">
        <v>2012</v>
      </c>
      <c r="G7" s="36">
        <v>185</v>
      </c>
      <c r="K7" t="s">
        <v>57</v>
      </c>
      <c r="L7" s="34">
        <f>IFERROR(_xlfn.RANK.EQ(Schüler2R[[#This Row],[Ergebnis]],Schüler2R[Ergebnis],0),8)+(ROW(Schüler2R[[#This Row],[ID]])-ROW(Schüler2R[#Headers]))/10</f>
        <v>2.1000000000000001</v>
      </c>
      <c r="M7" s="35" t="s">
        <v>58</v>
      </c>
      <c r="N7" s="35" t="s">
        <v>59</v>
      </c>
      <c r="O7" s="35">
        <v>2012</v>
      </c>
      <c r="P7" s="36">
        <v>177</v>
      </c>
    </row>
    <row r="8">
      <c r="B8" t="s">
        <v>60</v>
      </c>
      <c r="C8" s="34">
        <f>IFERROR(_xlfn.RANK.EQ(Schüler1R[[#This Row],[Ergebnis]],Schüler1R[Ergebnis],0),8)+(ROW(Schüler1R[[#This Row],[ID]])-ROW(Schüler1R[#Headers]))/10</f>
        <v>6.2000000000000002</v>
      </c>
      <c r="D8" s="35" t="s">
        <v>84</v>
      </c>
      <c r="E8" s="35" t="s">
        <v>85</v>
      </c>
      <c r="F8" s="35">
        <v>2012</v>
      </c>
      <c r="G8" s="36">
        <v>179</v>
      </c>
      <c r="K8" t="s">
        <v>63</v>
      </c>
      <c r="L8" s="34">
        <f>IFERROR(_xlfn.RANK.EQ(Schüler2R[[#This Row],[Ergebnis]],Schüler2R[Ergebnis],0),8)+(ROW(Schüler2R[[#This Row],[ID]])-ROW(Schüler2R[#Headers]))/10</f>
        <v>3.2000000000000002</v>
      </c>
      <c r="M8" s="35" t="s">
        <v>70</v>
      </c>
      <c r="N8" s="35" t="s">
        <v>68</v>
      </c>
      <c r="O8" s="35">
        <v>2012</v>
      </c>
      <c r="P8" s="36">
        <v>174</v>
      </c>
    </row>
    <row r="9">
      <c r="B9" t="s">
        <v>66</v>
      </c>
      <c r="C9" s="34">
        <f>IFERROR(_xlfn.RANK.EQ(Schüler1R[[#This Row],[Ergebnis]],Schüler1R[Ergebnis],0),8)+(ROW(Schüler1R[[#This Row],[ID]])-ROW(Schüler1R[#Headers]))/10</f>
        <v>3.2999999999999998</v>
      </c>
      <c r="D9" s="35" t="s">
        <v>78</v>
      </c>
      <c r="E9" s="35" t="s">
        <v>79</v>
      </c>
      <c r="F9" s="35">
        <v>2013</v>
      </c>
      <c r="G9" s="36">
        <v>184</v>
      </c>
      <c r="K9" t="s">
        <v>69</v>
      </c>
      <c r="L9" s="34">
        <f>IFERROR(_xlfn.RANK.EQ(Schüler2R[[#This Row],[Ergebnis]],Schüler2R[Ergebnis],0),8)+(ROW(Schüler2R[[#This Row],[ID]])-ROW(Schüler2R[#Headers]))/10</f>
        <v>4.2999999999999998</v>
      </c>
      <c r="M9" s="35" t="s">
        <v>64</v>
      </c>
      <c r="N9" s="35" t="s">
        <v>65</v>
      </c>
      <c r="O9" s="35">
        <v>2013</v>
      </c>
      <c r="P9" s="36">
        <v>169</v>
      </c>
    </row>
    <row r="10">
      <c r="B10" t="s">
        <v>71</v>
      </c>
      <c r="C10" s="34">
        <f>IFERROR(_xlfn.RANK.EQ(Schüler1R[[#This Row],[Ergebnis]],Schüler1R[Ergebnis],0),8)+(ROW(Schüler1R[[#This Row],[ID]])-ROW(Schüler1R[#Headers]))/10</f>
        <v>3.3999999999999999</v>
      </c>
      <c r="D10" s="35" t="s">
        <v>55</v>
      </c>
      <c r="E10" s="35" t="s">
        <v>56</v>
      </c>
      <c r="F10" s="35">
        <v>2012</v>
      </c>
      <c r="G10" s="36">
        <v>184</v>
      </c>
      <c r="K10" t="s">
        <v>74</v>
      </c>
      <c r="L10" s="34">
        <f>IFERROR(_xlfn.RANK.EQ(Schüler2R[[#This Row],[Ergebnis]],Schüler2R[Ergebnis],0),8)+(ROW(Schüler2R[[#This Row],[ID]])-ROW(Schüler2R[#Headers]))/10</f>
        <v>5.4000000000000004</v>
      </c>
      <c r="M10" s="35" t="s">
        <v>75</v>
      </c>
      <c r="N10" s="35" t="s">
        <v>76</v>
      </c>
      <c r="O10" s="35">
        <v>2012</v>
      </c>
      <c r="P10" s="36">
        <v>168</v>
      </c>
    </row>
    <row r="11">
      <c r="B11" t="s">
        <v>77</v>
      </c>
      <c r="C11" s="34">
        <f>IFERROR(_xlfn.RANK.EQ(Schüler1R[[#This Row],[Ergebnis]],Schüler1R[Ergebnis],0),8)+(ROW(Schüler1R[[#This Row],[ID]])-ROW(Schüler1R[#Headers]))/10</f>
        <v>1.5</v>
      </c>
      <c r="D11" s="35" t="s">
        <v>72</v>
      </c>
      <c r="E11" s="35" t="s">
        <v>73</v>
      </c>
      <c r="F11" s="35">
        <v>2012</v>
      </c>
      <c r="G11" s="36">
        <v>188</v>
      </c>
      <c r="K11" t="s">
        <v>80</v>
      </c>
      <c r="L11" s="34">
        <f>IFERROR(_xlfn.RANK.EQ(Schüler2R[[#This Row],[Ergebnis]],Schüler2R[Ergebnis],0),8)+(ROW(Schüler2R[[#This Row],[ID]])-ROW(Schüler2R[#Headers]))/10</f>
        <v>6.5</v>
      </c>
      <c r="M11" s="36" t="s">
        <v>87</v>
      </c>
      <c r="N11" s="36" t="s">
        <v>88</v>
      </c>
      <c r="O11" s="36">
        <v>2012</v>
      </c>
      <c r="P11" s="36">
        <v>164</v>
      </c>
    </row>
    <row r="12">
      <c r="B12" t="s">
        <v>83</v>
      </c>
      <c r="C12" s="34">
        <f>IFERROR(_xlfn.RANK.EQ(Schüler1R[[#This Row],[Ergebnis]],Schüler1R[Ergebnis],0),8)+(ROW(Schüler1R[[#This Row],[ID]])-ROW(Schüler1R[#Headers]))/10</f>
        <v>7.5999999999999996</v>
      </c>
      <c r="D12" s="35" t="s">
        <v>90</v>
      </c>
      <c r="E12" s="35" t="s">
        <v>91</v>
      </c>
      <c r="F12" s="35">
        <v>2013</v>
      </c>
      <c r="G12" s="36">
        <v>177</v>
      </c>
      <c r="K12" t="s">
        <v>86</v>
      </c>
      <c r="L12" s="34">
        <f>IFERROR(_xlfn.RANK.EQ(Schüler2R[[#This Row],[Ergebnis]],Schüler2R[Ergebnis],0),8)+(ROW(Schüler2R[[#This Row],[ID]])-ROW(Schüler2R[#Headers]))/10</f>
        <v>7.5999999999999996</v>
      </c>
      <c r="M12" s="35" t="s">
        <v>93</v>
      </c>
      <c r="N12" s="35" t="s">
        <v>94</v>
      </c>
      <c r="O12" s="35">
        <v>2012</v>
      </c>
      <c r="P12" s="36">
        <v>158</v>
      </c>
    </row>
    <row r="13">
      <c r="B13" t="s">
        <v>89</v>
      </c>
      <c r="C13" s="34">
        <f>IFERROR(_xlfn.RANK.EQ(Schüler1R[[#This Row],[Ergebnis]],Schüler1R[Ergebnis],0),8)+(ROW(Schüler1R[[#This Row],[ID]])-ROW(Schüler1R[#Headers]))/10</f>
        <v>3.7000000000000002</v>
      </c>
      <c r="D13" s="35" t="s">
        <v>67</v>
      </c>
      <c r="E13" s="35" t="s">
        <v>68</v>
      </c>
      <c r="F13" s="35">
        <v>2013</v>
      </c>
      <c r="G13" s="36">
        <v>184</v>
      </c>
      <c r="K13" t="s">
        <v>92</v>
      </c>
      <c r="L13" s="34">
        <f>IFERROR(_xlfn.RANK.EQ(Schüler2R[[#This Row],[Ergebnis]],Schüler2R[Ergebnis],0),8)+(ROW(Schüler2R[[#This Row],[ID]])-ROW(Schüler2R[#Headers]))/10</f>
        <v>8.6999999999999993</v>
      </c>
      <c r="M13" s="37" t="s">
        <v>99</v>
      </c>
      <c r="N13" s="37" t="s">
        <v>100</v>
      </c>
      <c r="O13" s="35">
        <v>2012</v>
      </c>
      <c r="P13" s="36">
        <v>133</v>
      </c>
    </row>
    <row r="14">
      <c r="B14" t="s">
        <v>95</v>
      </c>
      <c r="C14" s="34">
        <f>IFERROR(_xlfn.RANK.EQ(Schüler1R[[#This Row],[Ergebnis]],Schüler1R[Ergebnis],0),8)+(ROW(Schüler1R[[#This Row],[ID]])-ROW(Schüler1R[#Headers]))/10</f>
        <v>8.8000000000000007</v>
      </c>
      <c r="D14" s="35" t="s">
        <v>221</v>
      </c>
      <c r="E14" s="35" t="s">
        <v>222</v>
      </c>
      <c r="F14" s="35">
        <v>2012</v>
      </c>
      <c r="G14" s="36">
        <v>166</v>
      </c>
      <c r="K14" t="s">
        <v>98</v>
      </c>
      <c r="L14" s="34">
        <f>IFERROR(_xlfn.RANK.EQ(Schüler2R[[#This Row],[Ergebnis]],Schüler2R[Ergebnis],0),8)+(ROW(Schüler2R[[#This Row],[ID]])-ROW(Schüler2R[#Headers]))/10</f>
        <v>1.8</v>
      </c>
      <c r="M14" s="37" t="s">
        <v>81</v>
      </c>
      <c r="N14" s="35" t="s">
        <v>82</v>
      </c>
      <c r="O14" s="35">
        <v>2013</v>
      </c>
      <c r="P14" s="36">
        <v>178</v>
      </c>
    </row>
    <row r="16" ht="19.5">
      <c r="D16" s="30" t="s">
        <v>101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ht="15">
      <c r="C17" s="31" t="s">
        <v>49</v>
      </c>
      <c r="D17" s="32" t="s">
        <v>50</v>
      </c>
      <c r="E17" s="32" t="s">
        <v>51</v>
      </c>
      <c r="F17" s="32" t="s">
        <v>52</v>
      </c>
      <c r="G17" s="33" t="s">
        <v>53</v>
      </c>
      <c r="L17" s="31" t="s">
        <v>49</v>
      </c>
      <c r="M17" s="31" t="s">
        <v>50</v>
      </c>
      <c r="N17" s="31" t="s">
        <v>51</v>
      </c>
      <c r="O17" s="31" t="s">
        <v>52</v>
      </c>
      <c r="P17" s="33" t="s">
        <v>53</v>
      </c>
    </row>
    <row r="18">
      <c r="B18" t="s">
        <v>102</v>
      </c>
      <c r="C18" s="34">
        <f>IFERROR(_xlfn.RANK.EQ(Jugend1R[[#This Row],[Ergebnis]],Jugend1R[Ergebnis],0),8)+(ROW(Jugend1R[[#This Row],[ID]])-ROW(Jugend1R[#Headers]))/10</f>
        <v>7.0999999999999996</v>
      </c>
      <c r="D18" s="35" t="s">
        <v>115</v>
      </c>
      <c r="E18" s="35" t="s">
        <v>116</v>
      </c>
      <c r="F18" s="35">
        <v>2010</v>
      </c>
      <c r="G18" s="36">
        <v>350</v>
      </c>
      <c r="K18" t="s">
        <v>105</v>
      </c>
      <c r="L18" s="34">
        <f>IFERROR(_xlfn.RANK.EQ(Jugend2R[[#This Row],[Ergebnis]],Jugend2R[Ergebnis],0),8)+(ROW(Jugend2R[[#This Row],[ID]])-ROW(Jugend2R[#Headers]))/10</f>
        <v>1.1000000000000001</v>
      </c>
      <c r="M18" s="35" t="s">
        <v>106</v>
      </c>
      <c r="N18" s="35" t="s">
        <v>107</v>
      </c>
      <c r="O18" s="35">
        <v>2010</v>
      </c>
      <c r="P18" s="36">
        <v>375</v>
      </c>
    </row>
    <row r="19">
      <c r="B19" t="s">
        <v>108</v>
      </c>
      <c r="C19" s="34">
        <f>IFERROR(_xlfn.RANK.EQ(Jugend1R[[#This Row],[Ergebnis]],Jugend1R[Ergebnis],0),8)+(ROW(Jugend1R[[#This Row],[ID]])-ROW(Jugend1R[#Headers]))/10</f>
        <v>5.2000000000000002</v>
      </c>
      <c r="D19" s="35" t="s">
        <v>121</v>
      </c>
      <c r="E19" s="35" t="s">
        <v>122</v>
      </c>
      <c r="F19" s="35">
        <v>2011</v>
      </c>
      <c r="G19" s="36">
        <v>357</v>
      </c>
      <c r="K19" t="s">
        <v>111</v>
      </c>
      <c r="L19" s="34">
        <f>IFERROR(_xlfn.RANK.EQ(Jugend2R[[#This Row],[Ergebnis]],Jugend2R[Ergebnis],0),8)+(ROW(Jugend2R[[#This Row],[ID]])-ROW(Jugend2R[#Headers]))/10</f>
        <v>3.2000000000000002</v>
      </c>
      <c r="M19" s="35" t="s">
        <v>106</v>
      </c>
      <c r="N19" s="35" t="s">
        <v>104</v>
      </c>
      <c r="O19" s="35">
        <v>2011</v>
      </c>
      <c r="P19" s="36">
        <v>357</v>
      </c>
    </row>
    <row r="20">
      <c r="B20" t="s">
        <v>114</v>
      </c>
      <c r="C20" s="34">
        <f>IFERROR(_xlfn.RANK.EQ(Jugend1R[[#This Row],[Ergebnis]],Jugend1R[Ergebnis],0),8)+(ROW(Jugend1R[[#This Row],[ID]])-ROW(Jugend1R[#Headers]))/10</f>
        <v>8.3000000000000007</v>
      </c>
      <c r="D20" s="35" t="s">
        <v>137</v>
      </c>
      <c r="E20" s="35" t="s">
        <v>138</v>
      </c>
      <c r="F20" s="35">
        <v>2010</v>
      </c>
      <c r="G20" s="36">
        <v>348</v>
      </c>
      <c r="K20" t="s">
        <v>117</v>
      </c>
      <c r="L20" s="34">
        <f>IFERROR(_xlfn.RANK.EQ(Jugend2R[[#This Row],[Ergebnis]],Jugend2R[Ergebnis],0),8)+(ROW(Jugend2R[[#This Row],[ID]])-ROW(Jugend2R[#Headers]))/10</f>
        <v>5.2999999999999998</v>
      </c>
      <c r="M20" s="35" t="s">
        <v>140</v>
      </c>
      <c r="N20" s="35" t="s">
        <v>141</v>
      </c>
      <c r="O20" s="35">
        <v>2010</v>
      </c>
      <c r="P20" s="36">
        <v>356</v>
      </c>
    </row>
    <row r="21">
      <c r="B21" t="s">
        <v>120</v>
      </c>
      <c r="C21" s="34">
        <f>IFERROR(_xlfn.RANK.EQ(Jugend1R[[#This Row],[Ergebnis]],Jugend1R[Ergebnis],0),8)+(ROW(Jugend1R[[#This Row],[ID]])-ROW(Jugend1R[#Headers]))/10</f>
        <v>6.4000000000000004</v>
      </c>
      <c r="D21" s="35" t="s">
        <v>109</v>
      </c>
      <c r="E21" s="35" t="s">
        <v>110</v>
      </c>
      <c r="F21" s="35">
        <v>2011</v>
      </c>
      <c r="G21" s="36">
        <v>355</v>
      </c>
      <c r="K21" t="s">
        <v>123</v>
      </c>
      <c r="L21" s="34">
        <f>IFERROR(_xlfn.RANK.EQ(Jugend2R[[#This Row],[Ergebnis]],Jugend2R[Ergebnis],0),8)+(ROW(Jugend2R[[#This Row],[ID]])-ROW(Jugend2R[#Headers]))/10</f>
        <v>7.4000000000000004</v>
      </c>
      <c r="M21" s="35" t="s">
        <v>134</v>
      </c>
      <c r="N21" s="35" t="s">
        <v>135</v>
      </c>
      <c r="O21" s="35">
        <v>2010</v>
      </c>
      <c r="P21" s="36">
        <v>338</v>
      </c>
    </row>
    <row r="22">
      <c r="B22" t="s">
        <v>124</v>
      </c>
      <c r="C22" s="34">
        <f>IFERROR(_xlfn.RANK.EQ(Jugend1R[[#This Row],[Ergebnis]],Jugend1R[Ergebnis],0),8)+(ROW(Jugend1R[[#This Row],[ID]])-ROW(Jugend1R[#Headers]))/10</f>
        <v>3.5</v>
      </c>
      <c r="D22" s="35" t="s">
        <v>125</v>
      </c>
      <c r="E22" s="35" t="s">
        <v>126</v>
      </c>
      <c r="F22" s="35">
        <v>2010</v>
      </c>
      <c r="G22" s="36">
        <v>363</v>
      </c>
      <c r="K22" t="s">
        <v>127</v>
      </c>
      <c r="L22" s="34">
        <f>IFERROR(_xlfn.RANK.EQ(Jugend2R[[#This Row],[Ergebnis]],Jugend2R[Ergebnis],0),8)+(ROW(Jugend2R[[#This Row],[ID]])-ROW(Jugend2R[#Headers]))/10</f>
        <v>3.5</v>
      </c>
      <c r="M22" s="35" t="s">
        <v>118</v>
      </c>
      <c r="N22" s="35" t="s">
        <v>119</v>
      </c>
      <c r="O22" s="35">
        <v>2011</v>
      </c>
      <c r="P22" s="36">
        <v>357</v>
      </c>
    </row>
    <row r="23">
      <c r="B23" t="s">
        <v>130</v>
      </c>
      <c r="C23" s="34">
        <f>IFERROR(_xlfn.RANK.EQ(Jugend1R[[#This Row],[Ergebnis]],Jugend1R[Ergebnis],0),8)+(ROW(Jugend1R[[#This Row],[ID]])-ROW(Jugend1R[#Headers]))/10</f>
        <v>4.5999999999999996</v>
      </c>
      <c r="D23" s="35" t="s">
        <v>143</v>
      </c>
      <c r="E23" s="35" t="s">
        <v>144</v>
      </c>
      <c r="F23" s="35">
        <v>2010</v>
      </c>
      <c r="G23" s="36">
        <v>359</v>
      </c>
      <c r="K23" t="s">
        <v>133</v>
      </c>
      <c r="L23" s="34">
        <f>IFERROR(_xlfn.RANK.EQ(Jugend2R[[#This Row],[Ergebnis]],Jugend2R[Ergebnis],0),8)+(ROW(Jugend2R[[#This Row],[ID]])-ROW(Jugend2R[#Headers]))/10</f>
        <v>6.5999999999999996</v>
      </c>
      <c r="M23" s="35" t="s">
        <v>146</v>
      </c>
      <c r="N23" s="35" t="s">
        <v>147</v>
      </c>
      <c r="O23" s="35">
        <v>2010</v>
      </c>
      <c r="P23" s="36">
        <v>354</v>
      </c>
    </row>
    <row r="24">
      <c r="B24" t="s">
        <v>136</v>
      </c>
      <c r="C24" s="34">
        <f>IFERROR(_xlfn.RANK.EQ(Jugend1R[[#This Row],[Ergebnis]],Jugend1R[Ergebnis],0),8)+(ROW(Jugend1R[[#This Row],[ID]])-ROW(Jugend1R[#Headers]))/10</f>
        <v>2.7000000000000002</v>
      </c>
      <c r="D24" s="35" t="s">
        <v>103</v>
      </c>
      <c r="E24" s="35" t="s">
        <v>104</v>
      </c>
      <c r="F24" s="35">
        <v>2010</v>
      </c>
      <c r="G24" s="36">
        <v>368</v>
      </c>
      <c r="K24" t="s">
        <v>139</v>
      </c>
      <c r="L24" s="34">
        <f>IFERROR(_xlfn.RANK.EQ(Jugend2R[[#This Row],[Ergebnis]],Jugend2R[Ergebnis],0),8)+(ROW(Jugend2R[[#This Row],[ID]])-ROW(Jugend2R[#Headers]))/10</f>
        <v>2.7000000000000002</v>
      </c>
      <c r="M24" s="35" t="s">
        <v>112</v>
      </c>
      <c r="N24" s="35" t="s">
        <v>113</v>
      </c>
      <c r="O24" s="35">
        <v>2011</v>
      </c>
      <c r="P24" s="36">
        <v>370</v>
      </c>
    </row>
    <row r="25">
      <c r="B25" t="s">
        <v>142</v>
      </c>
      <c r="C25" s="34">
        <f>IFERROR(_xlfn.RANK.EQ(Jugend1R[[#This Row],[Ergebnis]],Jugend1R[Ergebnis],0),8)+(ROW(Jugend1R[[#This Row],[ID]])-ROW(Jugend1R[#Headers]))/10</f>
        <v>1.8</v>
      </c>
      <c r="D25" s="35" t="s">
        <v>223</v>
      </c>
      <c r="E25" s="35" t="s">
        <v>224</v>
      </c>
      <c r="F25" s="35">
        <v>2011</v>
      </c>
      <c r="G25" s="36">
        <v>373</v>
      </c>
      <c r="K25" t="s">
        <v>145</v>
      </c>
      <c r="L25" s="34">
        <f>IFERROR(_xlfn.RANK.EQ(Jugend2R[[#This Row],[Ergebnis]],Jugend2R[Ergebnis],0),8)+(ROW(Jugend2R[[#This Row],[ID]])-ROW(Jugend2R[#Headers]))/10</f>
        <v>8.8000000000000007</v>
      </c>
      <c r="M25" s="35" t="s">
        <v>225</v>
      </c>
      <c r="N25" s="35" t="s">
        <v>226</v>
      </c>
      <c r="O25" s="35">
        <v>2011</v>
      </c>
      <c r="P25" s="36">
        <v>315</v>
      </c>
    </row>
    <row r="27" ht="19.5">
      <c r="D27" s="30" t="s">
        <v>148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</row>
    <row r="28" ht="15">
      <c r="C28" s="31" t="s">
        <v>49</v>
      </c>
      <c r="D28" s="32" t="s">
        <v>50</v>
      </c>
      <c r="E28" s="32" t="s">
        <v>51</v>
      </c>
      <c r="F28" s="32" t="s">
        <v>52</v>
      </c>
      <c r="G28" s="33" t="s">
        <v>53</v>
      </c>
      <c r="L28" s="31" t="s">
        <v>49</v>
      </c>
      <c r="M28" s="31" t="s">
        <v>50</v>
      </c>
      <c r="N28" s="31" t="s">
        <v>51</v>
      </c>
      <c r="O28" s="31" t="s">
        <v>52</v>
      </c>
      <c r="P28" s="33" t="s">
        <v>53</v>
      </c>
    </row>
    <row r="29">
      <c r="B29" t="s">
        <v>149</v>
      </c>
      <c r="C29" s="34">
        <f>IFERROR(_xlfn.RANK.EQ(Junioren1R[[#This Row],[Ergebnis]],Junioren1R[Ergebnis],0),8)+(ROW(Junioren1R[[#This Row],[ID]])-ROW(Junioren1R[#Headers]))/10</f>
        <v>3.1000000000000001</v>
      </c>
      <c r="D29" s="35" t="s">
        <v>150</v>
      </c>
      <c r="E29" s="35" t="s">
        <v>85</v>
      </c>
      <c r="F29" s="35">
        <v>2008</v>
      </c>
      <c r="G29" s="36">
        <v>381</v>
      </c>
      <c r="K29" t="s">
        <v>151</v>
      </c>
      <c r="L29" s="34">
        <f>IFERROR(_xlfn.RANK.EQ(Junioren2R[[#This Row],[Ergebnis]],Junioren2R[Ergebnis],0),8)+(ROW(Junioren2R[[#This Row],[ID]])-ROW(Junioren2R[#Headers]))/10</f>
        <v>3.1000000000000001</v>
      </c>
      <c r="M29" s="35" t="s">
        <v>152</v>
      </c>
      <c r="N29" s="35" t="s">
        <v>153</v>
      </c>
      <c r="O29" s="35">
        <v>2009</v>
      </c>
      <c r="P29" s="36">
        <v>369</v>
      </c>
    </row>
    <row r="30">
      <c r="B30" t="s">
        <v>154</v>
      </c>
      <c r="C30" s="34">
        <f>IFERROR(_xlfn.RANK.EQ(Junioren1R[[#This Row],[Ergebnis]],Junioren1R[Ergebnis],0),8)+(ROW(Junioren1R[[#This Row],[ID]])-ROW(Junioren1R[#Headers]))/10</f>
        <v>8.1999999999999993</v>
      </c>
      <c r="D30" s="35" t="s">
        <v>72</v>
      </c>
      <c r="E30" s="35" t="s">
        <v>177</v>
      </c>
      <c r="F30" s="35">
        <v>2009</v>
      </c>
      <c r="G30" s="36">
        <v>358</v>
      </c>
      <c r="K30" t="s">
        <v>157</v>
      </c>
      <c r="L30" s="34">
        <f>IFERROR(_xlfn.RANK.EQ(Junioren2R[[#This Row],[Ergebnis]],Junioren2R[Ergebnis],0),8)+(ROW(Junioren2R[[#This Row],[ID]])-ROW(Junioren2R[#Headers]))/10</f>
        <v>7.2000000000000002</v>
      </c>
      <c r="M30" s="35" t="s">
        <v>169</v>
      </c>
      <c r="N30" s="35" t="s">
        <v>170</v>
      </c>
      <c r="O30" s="35">
        <v>2009</v>
      </c>
      <c r="P30" s="36">
        <v>361</v>
      </c>
    </row>
    <row r="31">
      <c r="B31" t="s">
        <v>160</v>
      </c>
      <c r="C31" s="34">
        <f>IFERROR(_xlfn.RANK.EQ(Junioren1R[[#This Row],[Ergebnis]],Junioren1R[Ergebnis],0),8)+(ROW(Junioren1R[[#This Row],[ID]])-ROW(Junioren1R[#Headers]))/10</f>
        <v>1.3</v>
      </c>
      <c r="D31" s="35" t="s">
        <v>161</v>
      </c>
      <c r="E31" s="35" t="s">
        <v>162</v>
      </c>
      <c r="F31" s="35">
        <v>2009</v>
      </c>
      <c r="G31" s="36">
        <v>385</v>
      </c>
      <c r="K31" t="s">
        <v>163</v>
      </c>
      <c r="L31" s="34">
        <f>IFERROR(_xlfn.RANK.EQ(Junioren2R[[#This Row],[Ergebnis]],Junioren2R[Ergebnis],0),8)+(ROW(Junioren2R[[#This Row],[ID]])-ROW(Junioren2R[#Headers]))/10</f>
        <v>1.3</v>
      </c>
      <c r="M31" s="35" t="s">
        <v>164</v>
      </c>
      <c r="N31" s="35" t="s">
        <v>165</v>
      </c>
      <c r="O31" s="35">
        <v>2006</v>
      </c>
      <c r="P31" s="36">
        <v>375</v>
      </c>
    </row>
    <row r="32">
      <c r="B32" t="s">
        <v>166</v>
      </c>
      <c r="C32" s="34">
        <f>IFERROR(_xlfn.RANK.EQ(Junioren1R[[#This Row],[Ergebnis]],Junioren1R[Ergebnis],0),8)+(ROW(Junioren1R[[#This Row],[ID]])-ROW(Junioren1R[#Headers]))/10</f>
        <v>6.4000000000000004</v>
      </c>
      <c r="D32" s="35" t="s">
        <v>188</v>
      </c>
      <c r="E32" s="35" t="s">
        <v>189</v>
      </c>
      <c r="F32" s="35">
        <v>2008</v>
      </c>
      <c r="G32" s="36">
        <v>375</v>
      </c>
      <c r="K32" t="s">
        <v>168</v>
      </c>
      <c r="L32" s="34">
        <f>IFERROR(_xlfn.RANK.EQ(Junioren2R[[#This Row],[Ergebnis]],Junioren2R[Ergebnis],0),8)+(ROW(Junioren2R[[#This Row],[ID]])-ROW(Junioren2R[#Headers]))/10</f>
        <v>2.3999999999999999</v>
      </c>
      <c r="M32" s="35" t="s">
        <v>158</v>
      </c>
      <c r="N32" s="35" t="s">
        <v>159</v>
      </c>
      <c r="O32" s="35">
        <v>2008</v>
      </c>
      <c r="P32" s="36">
        <v>372</v>
      </c>
    </row>
    <row r="33">
      <c r="B33" t="s">
        <v>171</v>
      </c>
      <c r="C33" s="34">
        <f>IFERROR(_xlfn.RANK.EQ(Junioren1R[[#This Row],[Ergebnis]],Junioren1R[Ergebnis],0),8)+(ROW(Junioren1R[[#This Row],[ID]])-ROW(Junioren1R[#Headers]))/10</f>
        <v>4.5</v>
      </c>
      <c r="D33" s="35" t="s">
        <v>167</v>
      </c>
      <c r="E33" s="35" t="s">
        <v>126</v>
      </c>
      <c r="F33" s="35">
        <v>2006</v>
      </c>
      <c r="G33" s="36">
        <v>379</v>
      </c>
      <c r="K33" t="s">
        <v>174</v>
      </c>
      <c r="L33" s="34">
        <f>IFERROR(_xlfn.RANK.EQ(Junioren2R[[#This Row],[Ergebnis]],Junioren2R[Ergebnis],0),8)+(ROW(Junioren2R[[#This Row],[ID]])-ROW(Junioren2R[#Headers]))/10</f>
        <v>4.5</v>
      </c>
      <c r="M33" s="35" t="s">
        <v>64</v>
      </c>
      <c r="N33" s="35" t="s">
        <v>175</v>
      </c>
      <c r="O33" s="35">
        <v>2009</v>
      </c>
      <c r="P33" s="36">
        <v>368</v>
      </c>
    </row>
    <row r="34">
      <c r="B34" t="s">
        <v>176</v>
      </c>
      <c r="C34" s="34">
        <f>IFERROR(_xlfn.RANK.EQ(Junioren1R[[#This Row],[Ergebnis]],Junioren1R[Ergebnis],0),8)+(ROW(Junioren1R[[#This Row],[ID]])-ROW(Junioren1R[#Headers]))/10</f>
        <v>6.5999999999999996</v>
      </c>
      <c r="D34" s="35" t="s">
        <v>182</v>
      </c>
      <c r="E34" s="35" t="s">
        <v>183</v>
      </c>
      <c r="F34" s="35">
        <v>2007</v>
      </c>
      <c r="G34" s="36">
        <v>375</v>
      </c>
      <c r="K34" t="s">
        <v>178</v>
      </c>
      <c r="L34" s="34">
        <f>IFERROR(_xlfn.RANK.EQ(Junioren2R[[#This Row],[Ergebnis]],Junioren2R[Ergebnis],0),8)+(ROW(Junioren2R[[#This Row],[ID]])-ROW(Junioren2R[#Headers]))/10</f>
        <v>5.5999999999999996</v>
      </c>
      <c r="M34" s="35" t="s">
        <v>179</v>
      </c>
      <c r="N34" s="35" t="s">
        <v>180</v>
      </c>
      <c r="O34" s="35">
        <v>2007</v>
      </c>
      <c r="P34" s="36">
        <v>365</v>
      </c>
    </row>
    <row r="35">
      <c r="B35" t="s">
        <v>181</v>
      </c>
      <c r="C35" s="34">
        <f>IFERROR(_xlfn.RANK.EQ(Junioren1R[[#This Row],[Ergebnis]],Junioren1R[Ergebnis],0),8)+(ROW(Junioren1R[[#This Row],[ID]])-ROW(Junioren1R[#Headers]))/10</f>
        <v>4.7000000000000002</v>
      </c>
      <c r="D35" s="35" t="s">
        <v>172</v>
      </c>
      <c r="E35" s="35" t="s">
        <v>173</v>
      </c>
      <c r="F35" s="35">
        <v>2009</v>
      </c>
      <c r="G35" s="36">
        <v>379</v>
      </c>
      <c r="K35" t="s">
        <v>184</v>
      </c>
      <c r="L35" s="34">
        <f>IFERROR(_xlfn.RANK.EQ(Junioren2R[[#This Row],[Ergebnis]],Junioren2R[Ergebnis],0),8)+(ROW(Junioren2R[[#This Row],[ID]])-ROW(Junioren2R[#Headers]))/10</f>
        <v>6.7000000000000002</v>
      </c>
      <c r="M35" s="35" t="s">
        <v>185</v>
      </c>
      <c r="N35" s="35" t="s">
        <v>186</v>
      </c>
      <c r="O35" s="35">
        <v>2008</v>
      </c>
      <c r="P35" s="36">
        <v>364</v>
      </c>
    </row>
    <row r="36">
      <c r="B36" t="s">
        <v>187</v>
      </c>
      <c r="C36" s="34">
        <f>IFERROR(_xlfn.RANK.EQ(Junioren1R[[#This Row],[Ergebnis]],Junioren1R[Ergebnis],0),8)+(ROW(Junioren1R[[#This Row],[ID]])-ROW(Junioren1R[#Headers]))/10</f>
        <v>1.8</v>
      </c>
      <c r="D36" s="35" t="s">
        <v>155</v>
      </c>
      <c r="E36" s="35" t="s">
        <v>156</v>
      </c>
      <c r="F36" s="35">
        <v>2008</v>
      </c>
      <c r="G36" s="36">
        <v>385</v>
      </c>
      <c r="K36" t="s">
        <v>190</v>
      </c>
      <c r="L36" s="34">
        <f>IFERROR(_xlfn.RANK.EQ(Junioren2R[[#This Row],[Ergebnis]],Junioren2R[Ergebnis],0),8)+(ROW(Junioren2R[[#This Row],[ID]])-ROW(Junioren2R[#Headers]))/10</f>
        <v>8.8000000000000007</v>
      </c>
      <c r="M36" s="35"/>
      <c r="N36" s="35"/>
      <c r="O36" s="35"/>
      <c r="P36" s="36"/>
    </row>
    <row r="38" ht="19.5">
      <c r="D38" s="30" t="s">
        <v>191</v>
      </c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</row>
    <row r="39" ht="15">
      <c r="C39" s="31" t="s">
        <v>49</v>
      </c>
      <c r="D39" s="32" t="s">
        <v>50</v>
      </c>
      <c r="E39" s="32" t="s">
        <v>51</v>
      </c>
      <c r="F39" s="32" t="s">
        <v>52</v>
      </c>
      <c r="G39" s="33" t="s">
        <v>53</v>
      </c>
      <c r="L39" s="31" t="s">
        <v>49</v>
      </c>
      <c r="M39" s="31" t="s">
        <v>50</v>
      </c>
      <c r="N39" s="31" t="s">
        <v>51</v>
      </c>
      <c r="O39" s="31" t="s">
        <v>52</v>
      </c>
      <c r="P39" s="33" t="s">
        <v>53</v>
      </c>
    </row>
    <row r="40">
      <c r="B40" t="s">
        <v>192</v>
      </c>
      <c r="C40" s="34">
        <f>IFERROR(_xlfn.RANK.EQ(Pistole1R[[#This Row],[Ergebnis]],Pistole1R[Ergebnis],0),8)+(ROW(Pistole1R[[#This Row],[ID]])-ROW(Pistole1R[#Headers]))/10</f>
        <v>2.1000000000000001</v>
      </c>
      <c r="D40" s="35" t="s">
        <v>199</v>
      </c>
      <c r="E40" s="35" t="s">
        <v>194</v>
      </c>
      <c r="F40" s="35">
        <v>2008</v>
      </c>
      <c r="G40" s="36">
        <v>324</v>
      </c>
      <c r="K40" t="s">
        <v>195</v>
      </c>
      <c r="L40" s="34">
        <f>IFERROR(_xlfn.RANK.EQ(Pistole2R[[#This Row],[Ergebnis]],Pistole2R[Ergebnis],0),8)+(ROW(Pistole2R[[#This Row],[ID]])-ROW(Pistole2R[#Headers]))/10</f>
        <v>3.1000000000000001</v>
      </c>
      <c r="M40" s="35" t="s">
        <v>196</v>
      </c>
      <c r="N40" s="35" t="s">
        <v>197</v>
      </c>
      <c r="O40" s="35">
        <v>2008</v>
      </c>
      <c r="P40" s="36">
        <v>347</v>
      </c>
    </row>
    <row r="41">
      <c r="B41" t="s">
        <v>198</v>
      </c>
      <c r="C41" s="34">
        <f>IFERROR(_xlfn.RANK.EQ(Pistole1R[[#This Row],[Ergebnis]],Pistole1R[Ergebnis],0),8)+(ROW(Pistole1R[[#This Row],[ID]])-ROW(Pistole1R[#Headers]))/10</f>
        <v>1.2</v>
      </c>
      <c r="D41" s="35" t="s">
        <v>203</v>
      </c>
      <c r="E41" s="35" t="s">
        <v>204</v>
      </c>
      <c r="F41" s="35">
        <v>2011</v>
      </c>
      <c r="G41" s="36">
        <v>335</v>
      </c>
      <c r="K41" t="s">
        <v>200</v>
      </c>
      <c r="L41" s="34">
        <f>IFERROR(_xlfn.RANK.EQ(Pistole2R[[#This Row],[Ergebnis]],Pistole2R[Ergebnis],0),8)+(ROW(Pistole2R[[#This Row],[ID]])-ROW(Pistole2R[#Headers]))/10</f>
        <v>4.2000000000000002</v>
      </c>
      <c r="M41" s="35" t="s">
        <v>201</v>
      </c>
      <c r="N41" s="35" t="s">
        <v>135</v>
      </c>
      <c r="O41" s="35">
        <v>2008</v>
      </c>
      <c r="P41" s="36">
        <v>335</v>
      </c>
    </row>
    <row r="42">
      <c r="B42" t="s">
        <v>202</v>
      </c>
      <c r="C42" s="34">
        <f>IFERROR(_xlfn.RANK.EQ(Pistole1R[[#This Row],[Ergebnis]],Pistole1R[Ergebnis],0),8)+(ROW(Pistole1R[[#This Row],[ID]])-ROW(Pistole1R[#Headers]))/10</f>
        <v>4.2999999999999998</v>
      </c>
      <c r="D42" s="35" t="s">
        <v>203</v>
      </c>
      <c r="E42" s="35" t="s">
        <v>208</v>
      </c>
      <c r="F42" s="35">
        <v>2009</v>
      </c>
      <c r="G42" s="36">
        <v>305</v>
      </c>
      <c r="K42" t="s">
        <v>205</v>
      </c>
      <c r="L42" s="34">
        <f>IFERROR(_xlfn.RANK.EQ(Pistole2R[[#This Row],[Ergebnis]],Pistole2R[Ergebnis],0),8)+(ROW(Pistole2R[[#This Row],[ID]])-ROW(Pistole2R[#Headers]))/10</f>
        <v>2.2999999999999998</v>
      </c>
      <c r="M42" s="35" t="s">
        <v>161</v>
      </c>
      <c r="N42" s="35" t="s">
        <v>206</v>
      </c>
      <c r="O42" s="35">
        <v>2006</v>
      </c>
      <c r="P42" s="36">
        <v>352</v>
      </c>
    </row>
    <row r="43">
      <c r="B43" t="s">
        <v>207</v>
      </c>
      <c r="C43" s="34">
        <f>IFERROR(_xlfn.RANK.EQ(Pistole1R[[#This Row],[Ergebnis]],Pistole1R[Ergebnis],0),8)+(ROW(Pistole1R[[#This Row],[ID]])-ROW(Pistole1R[#Headers]))/10</f>
        <v>3.3999999999999999</v>
      </c>
      <c r="D43" s="35" t="s">
        <v>193</v>
      </c>
      <c r="E43" s="35" t="s">
        <v>194</v>
      </c>
      <c r="F43" s="35">
        <v>2009</v>
      </c>
      <c r="G43" s="36">
        <v>320</v>
      </c>
      <c r="K43" t="s">
        <v>209</v>
      </c>
      <c r="L43" s="34">
        <f>IFERROR(_xlfn.RANK.EQ(Pistole2R[[#This Row],[Ergebnis]],Pistole2R[Ergebnis],0),8)+(ROW(Pistole2R[[#This Row],[ID]])-ROW(Pistole2R[#Headers]))/10</f>
        <v>5.4000000000000004</v>
      </c>
      <c r="M43" s="35" t="s">
        <v>169</v>
      </c>
      <c r="N43" s="35" t="s">
        <v>170</v>
      </c>
      <c r="O43" s="35">
        <v>2009</v>
      </c>
      <c r="P43" s="36">
        <v>329</v>
      </c>
    </row>
    <row r="44">
      <c r="B44" t="s">
        <v>210</v>
      </c>
      <c r="C44" s="34">
        <f>IFERROR(_xlfn.RANK.EQ(Pistole1R[[#This Row],[Ergebnis]],Pistole1R[Ergebnis],0),8)+(ROW(Pistole1R[[#This Row],[ID]])-ROW(Pistole1R[#Headers]))/10</f>
        <v>5.5</v>
      </c>
      <c r="D44" s="35" t="s">
        <v>227</v>
      </c>
      <c r="E44" s="35" t="s">
        <v>228</v>
      </c>
      <c r="F44" s="35">
        <v>2011</v>
      </c>
      <c r="G44" s="36">
        <v>264</v>
      </c>
      <c r="K44" t="s">
        <v>213</v>
      </c>
      <c r="L44" s="34">
        <f>IFERROR(_xlfn.RANK.EQ(Pistole2R[[#This Row],[Ergebnis]],Pistole2R[Ergebnis],0),8)+(ROW(Pistole2R[[#This Row],[ID]])-ROW(Pistole2R[#Headers]))/10</f>
        <v>1.5</v>
      </c>
      <c r="M44" s="35" t="s">
        <v>214</v>
      </c>
      <c r="N44" s="35" t="s">
        <v>215</v>
      </c>
      <c r="O44" s="35">
        <v>2006</v>
      </c>
      <c r="P44" s="36">
        <v>354</v>
      </c>
    </row>
    <row r="45" hidden="1">
      <c r="B45" t="s">
        <v>216</v>
      </c>
      <c r="C45" s="34">
        <f>IFERROR(_xlfn.RANK.EQ(Pistole1R[[#This Row],[Ergebnis]],Pistole1R[Ergebnis],0),8)+(ROW(Pistole1R[[#This Row],[ID]])-ROW(Pistole1R[#Headers]))/10</f>
        <v>8.5999999999999996</v>
      </c>
      <c r="D45" s="35"/>
      <c r="E45" s="35"/>
      <c r="F45" s="35"/>
      <c r="G45" s="36"/>
      <c r="K45" t="s">
        <v>217</v>
      </c>
      <c r="L45" s="34">
        <f>IFERROR(_xlfn.RANK.EQ(Pistole2R[[#This Row],[Ergebnis]],Pistole2R[Ergebnis],0),8)+(ROW(Pistole2R[[#This Row],[ID]])-ROW(Pistole2R[#Headers]))/10</f>
        <v>8.5999999999999996</v>
      </c>
      <c r="M45" s="35"/>
      <c r="N45" s="35"/>
      <c r="O45" s="35"/>
      <c r="P45" s="36"/>
    </row>
  </sheetData>
  <sheetProtection algorithmName="SHA-512" hashValue="GVD1fjSkQHayuLj3t7b6lmz3PWys6fgntrbhx7Gn0cEaGHs8tPrpI9MWcRmK0C5DQAEayg1kz6aAr0PvnHSTFg==" saltValue="u7E35Hf0r1g8DU59uZlSdA==" spinCount="100000" autoFilter="1" deleteColumns="1" deleteRows="1" formatCells="1" formatColumns="1" formatRows="1" insertColumns="1" insertHyperlinks="1" insertRows="1" objects="1" pivotTables="1" scenarios="1" selectLockedCells="1" selectUnlockedCells="0" sheet="1" sort="1"/>
  <mergeCells count="7">
    <mergeCell ref="D2:P2"/>
    <mergeCell ref="D4:G4"/>
    <mergeCell ref="M4:P4"/>
    <mergeCell ref="D5:P5"/>
    <mergeCell ref="D16:P16"/>
    <mergeCell ref="D27:P27"/>
    <mergeCell ref="D38:P38"/>
  </mergeCells>
  <dataValidations count="10" disablePrompts="0">
    <dataValidation sqref="D9:D14" type="list" allowBlank="1" errorStyle="stop" imeMode="noControl" operator="between" showDropDown="0" showErrorMessage="0" showInputMessage="0">
      <formula1>Vorkampf!$D$7:$D$14</formula1>
    </dataValidation>
    <dataValidation sqref="E9:E14" type="list" allowBlank="1" errorStyle="stop" imeMode="noControl" operator="between" showDropDown="0" showErrorMessage="0" showInputMessage="0">
      <formula1>Vorkampf!$E$7:$E$14</formula1>
    </dataValidation>
    <dataValidation sqref="M13:M14" type="list" allowBlank="1" errorStyle="stop" imeMode="noControl" operator="between" showDropDown="0" showErrorMessage="0" showInputMessage="0">
      <formula1>Vorkampf!$M$7:$M$14</formula1>
    </dataValidation>
    <dataValidation sqref="N13:N14" type="list" allowBlank="1" errorStyle="stop" imeMode="noControl" operator="between" showDropDown="0" showErrorMessage="0" showInputMessage="0">
      <formula1>Vorkampf!$N$7:$N$14</formula1>
    </dataValidation>
    <dataValidation sqref="D19:D25" type="list" allowBlank="1" errorStyle="stop" imeMode="noControl" operator="between" showDropDown="0" showErrorMessage="0" showInputMessage="0">
      <formula1>Vorkampf!$D$18:$D$25</formula1>
    </dataValidation>
    <dataValidation sqref="E19:E25" type="list" allowBlank="1" errorStyle="stop" imeMode="noControl" operator="between" showDropDown="0" showErrorMessage="0" showInputMessage="0">
      <formula1>Vorkampf!$E$18:$E$25</formula1>
    </dataValidation>
    <dataValidation sqref="M18 M21:M25" type="list" allowBlank="1" errorStyle="stop" imeMode="noControl" operator="between" showDropDown="0" showErrorMessage="0" showInputMessage="0">
      <formula1>Vorkampf!$M$18:$M$25</formula1>
    </dataValidation>
    <dataValidation sqref="N18 N21:N25" type="list" allowBlank="1" errorStyle="stop" imeMode="noControl" operator="between" showDropDown="0" showErrorMessage="0" showInputMessage="0">
      <formula1>Vorkampf!$N$18:$N$25</formula1>
    </dataValidation>
    <dataValidation sqref="D30:E36 M30:N36" type="list" allowBlank="1" errorStyle="stop" imeMode="noControl" operator="between" showDropDown="0" showErrorMessage="0" showInputMessage="0">
      <formula1>Vorkampf!D$29:D$36</formula1>
    </dataValidation>
    <dataValidation sqref="D40:E45 M42:N45" type="list" allowBlank="1" errorStyle="stop" imeMode="noControl" operator="between" showDropDown="0" showErrorMessage="0" showInputMessage="0">
      <formula1>Vorkampf!D$40:D$45</formula1>
    </dataValidation>
  </dataValidations>
  <printOptions headings="0" gridLines="0"/>
  <pageMargins left="0.69999999999999996" right="0.69999999999999996" top="0.78740157500000008" bottom="0.78740157500000008" header="0.29999999999999999" footer="0.29999999999999999"/>
  <pageSetup paperSize="9" scale="51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  <extLst>
    <ext xmlns:x14="http://schemas.microsoft.com/office/spreadsheetml/2009/9/main" uri="{CCE6A557-97BC-4b89-ADB6-D9C93CAAB3DF}">
      <x14:dataValidations xmlns:xm="http://schemas.microsoft.com/office/excel/2006/main" count="4" disablePrompts="0">
        <x14:dataValidation xr:uid="{07C496B4-D705-4CFF-9960-A416FF7ED533}" type="list" allowBlank="1" errorStyle="stop" imeMode="noControl" operator="between" showDropDown="0" showErrorMessage="1" showInputMessage="1">
          <x14:formula1>
            <xm:f>LP</xm:f>
          </x14:formula1>
          <xm:sqref>F40:F45 O40:O45</xm:sqref>
        </x14:dataValidation>
        <x14:dataValidation xr:uid="{AC10AAE0-8B98-49BF-93ED-5881DCE8960D}" type="list" allowBlank="1" errorStyle="stop" imeMode="noControl" operator="between" showDropDown="0" showErrorMessage="1" showInputMessage="1">
          <x14:formula1>
            <xm:f>Junioren</xm:f>
          </x14:formula1>
          <xm:sqref>O29:O36 F29:F36</xm:sqref>
        </x14:dataValidation>
        <x14:dataValidation xr:uid="{9D9FA9A8-D2EF-456E-ADCB-3C2940D0608F}" type="list" allowBlank="1" errorStyle="stop" imeMode="noControl" operator="between" showDropDown="0" showErrorMessage="1" showInputMessage="1">
          <x14:formula1>
            <xm:f>Jugend</xm:f>
          </x14:formula1>
          <xm:sqref>O18:O25 F18:F25</xm:sqref>
        </x14:dataValidation>
        <x14:dataValidation xr:uid="{007EE192-E708-4654-A928-F095657B0314}" type="list" allowBlank="1" errorStyle="stop" imeMode="noControl" operator="between" showDropDown="0" showErrorMessage="1" showInputMessage="1">
          <x14:formula1>
            <xm:f>Schüler</xm:f>
          </x14:formula1>
          <xm:sqref>F7:F14 O7:O14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Tabelle2">
    <outlinePr applyStyles="0" summaryBelow="1" summaryRight="1" showOutlineSymbols="1"/>
    <pageSetUpPr autoPageBreaks="1" fitToPage="1"/>
  </sheetPr>
  <sheetViews>
    <sheetView showGridLines="0" showRowColHeaders="0" showZeros="0" topLeftCell="A36" zoomScale="100" workbookViewId="0">
      <selection activeCell="F93" activeCellId="0" sqref="F93"/>
    </sheetView>
  </sheetViews>
  <sheetFormatPr baseColWidth="10" defaultRowHeight="13.199999999999999"/>
  <cols>
    <col customWidth="1" min="1" max="1" width="5"/>
    <col customWidth="1" hidden="1" min="2" max="2" width="11"/>
    <col customWidth="1" min="3" max="4" width="15.6640625"/>
    <col customWidth="1" min="5" max="6" width="10.6640625"/>
    <col customWidth="1" min="7" max="7" width="2.44140625"/>
    <col customWidth="1" min="8" max="8" width="2.88671875"/>
    <col customWidth="1" min="9" max="10" width="10.6640625"/>
    <col customWidth="1" min="11" max="12" width="15.6640625"/>
    <col customWidth="1" hidden="1" min="13" max="13" width="11"/>
  </cols>
  <sheetData>
    <row r="1" s="38" customFormat="1" ht="21">
      <c r="D1" s="30" t="s">
        <v>0</v>
      </c>
      <c r="E1" s="30"/>
      <c r="F1" s="30"/>
      <c r="G1" s="30"/>
      <c r="H1" s="30"/>
      <c r="I1" s="30"/>
      <c r="J1" s="30"/>
      <c r="K1" s="30"/>
    </row>
    <row r="2" ht="21">
      <c r="D2" s="30">
        <f ca="1">Sportjahr</f>
        <v>2026</v>
      </c>
      <c r="E2" s="30"/>
      <c r="F2" s="30"/>
      <c r="G2" s="30"/>
      <c r="H2" s="30"/>
      <c r="I2" s="30"/>
      <c r="J2" s="30"/>
      <c r="K2" s="30"/>
    </row>
    <row r="3" ht="17.399999999999999">
      <c r="D3" s="39" t="str">
        <f>VLOOKUP(Gau_1,Gau_Matrix,3,FALSE)</f>
        <v>Allgäu</v>
      </c>
      <c r="E3" s="39"/>
      <c r="F3" s="39"/>
      <c r="I3" s="39" t="str">
        <f>VLOOKUP(Gau_2,Gau_Matrix,3,FALSE)</f>
        <v>Memmingen</v>
      </c>
      <c r="J3" s="39"/>
      <c r="K3" s="39"/>
    </row>
    <row r="4" ht="24" customHeight="1">
      <c r="D4" s="30" t="s">
        <v>48</v>
      </c>
      <c r="E4" s="30"/>
      <c r="F4" s="30"/>
      <c r="G4" s="30"/>
      <c r="H4" s="30"/>
      <c r="I4" s="30"/>
      <c r="J4" s="30"/>
      <c r="K4" s="30"/>
    </row>
    <row r="5" s="8" customFormat="1" ht="15.6">
      <c r="E5" s="40"/>
      <c r="F5" s="41">
        <f ca="1">F24+F14</f>
        <v>2203</v>
      </c>
      <c r="G5" s="42"/>
      <c r="H5" s="42"/>
      <c r="I5" s="41">
        <f ca="1">I24+I14</f>
        <v>2079</v>
      </c>
    </row>
    <row r="6" s="8" customFormat="1" ht="15.6">
      <c r="C6" s="16" t="s">
        <v>229</v>
      </c>
      <c r="D6" s="16"/>
      <c r="E6" s="16"/>
      <c r="G6" s="43"/>
      <c r="H6" s="43"/>
      <c r="I6" s="16" t="s">
        <v>229</v>
      </c>
      <c r="J6" s="16"/>
      <c r="K6" s="16"/>
      <c r="L6" s="16"/>
    </row>
    <row r="7" s="8" customFormat="1" ht="15.6">
      <c r="B7" s="8" t="s">
        <v>230</v>
      </c>
      <c r="C7" s="44" t="s">
        <v>50</v>
      </c>
      <c r="D7" s="45"/>
      <c r="E7" s="46" t="s">
        <v>52</v>
      </c>
      <c r="F7" s="47" t="s">
        <v>53</v>
      </c>
      <c r="G7" s="48"/>
      <c r="H7" s="48"/>
      <c r="I7" s="47" t="s">
        <v>53</v>
      </c>
      <c r="J7" s="46" t="s">
        <v>52</v>
      </c>
      <c r="K7" s="49" t="s">
        <v>50</v>
      </c>
      <c r="L7" s="44"/>
      <c r="M7" s="8" t="s">
        <v>231</v>
      </c>
    </row>
    <row r="8" s="8" customFormat="1" ht="15.6">
      <c r="B8" s="8">
        <f ca="1">IFERROR(SMALL(INDIRECT(B7&amp;"[ID]"),1),0)</f>
        <v>1.1000000000000001</v>
      </c>
      <c r="C8" s="50" t="str">
        <f ca="1">VLOOKUP(B8,INDIRECT(B7),3,FALSE)&amp;", "&amp;VLOOKUP(B8,INDIRECT(B7),2,FALSE)</f>
        <v xml:space="preserve">Paula, Hartmann</v>
      </c>
      <c r="D8" s="51"/>
      <c r="E8" s="52">
        <f ca="1">VLOOKUP(B8,INDIRECT(B7),4,FALSE)</f>
        <v>2012</v>
      </c>
      <c r="F8" s="53">
        <f ca="1">VLOOKUP(B8,INDIRECT(B7),5,FALSE)</f>
        <v>189</v>
      </c>
      <c r="G8" s="54"/>
      <c r="H8" s="55"/>
      <c r="I8" s="53">
        <f ca="1">VLOOKUP(M8,INDIRECT(M7),5,FALSE)</f>
        <v>183</v>
      </c>
      <c r="J8" s="52">
        <f ca="1">VLOOKUP(M8,INDIRECT(M7),4,FALSE)</f>
        <v>2012</v>
      </c>
      <c r="K8" s="50" t="str">
        <f ca="1">VLOOKUP(M8,INDIRECT(M7),3,FALSE)&amp;", "&amp;VLOOKUP(M8,INDIRECT(M7),2,FALSE)</f>
        <v xml:space="preserve">Max, Riedmiller</v>
      </c>
      <c r="L8" s="51"/>
      <c r="M8" s="8">
        <f ca="1">IFERROR(SMALL(INDIRECT(M7&amp;"[ID]"),1),0)</f>
        <v>1.1000000000000001</v>
      </c>
    </row>
    <row r="9" s="40" customFormat="1" ht="15.6">
      <c r="B9" s="8">
        <f ca="1">IFERROR(SMALL(INDIRECT(B7&amp;"[ID]"),2),0)</f>
        <v>2.2999999999999998</v>
      </c>
      <c r="C9" s="50" t="str">
        <f ca="1">VLOOKUP(B9,INDIRECT(B7),3,FALSE)&amp;", "&amp;VLOOKUP(B9,INDIRECT(B7),2,FALSE)</f>
        <v xml:space="preserve">Michael, Heberle</v>
      </c>
      <c r="D9" s="51"/>
      <c r="E9" s="52">
        <f ca="1">VLOOKUP(B9,INDIRECT(B7),4,FALSE)</f>
        <v>2013</v>
      </c>
      <c r="F9" s="53">
        <f ca="1">VLOOKUP(B9,INDIRECT(B7),5,FALSE)</f>
        <v>185</v>
      </c>
      <c r="G9" s="54"/>
      <c r="H9" s="55"/>
      <c r="I9" s="53">
        <f ca="1">VLOOKUP(M9,INDIRECT(M7),5,FALSE)</f>
        <v>179</v>
      </c>
      <c r="J9" s="52">
        <f ca="1">VLOOKUP(M9,INDIRECT(M7),4,FALSE)</f>
        <v>2013</v>
      </c>
      <c r="K9" s="50" t="str">
        <f ca="1">VLOOKUP(M9,INDIRECT(M7),3,FALSE)&amp;", "&amp;VLOOKUP(M9,INDIRECT(M7),2,FALSE)</f>
        <v xml:space="preserve">Felicitas, Negele</v>
      </c>
      <c r="L9" s="51"/>
      <c r="M9" s="8">
        <f ca="1">IFERROR(SMALL(INDIRECT(M7&amp;"[ID]"),2),0)</f>
        <v>2.2000000000000002</v>
      </c>
    </row>
    <row r="10" s="40" customFormat="1" ht="15.6">
      <c r="B10" s="8">
        <f ca="1">IFERROR(SMALL(INDIRECT(B7&amp;"[ID]"),3),0)</f>
        <v>3.3999999999999999</v>
      </c>
      <c r="C10" s="50" t="str">
        <f ca="1">VLOOKUP(B10,INDIRECT(B7),3,FALSE)&amp;", "&amp;VLOOKUP(B10,INDIRECT(B7),2,FALSE)</f>
        <v xml:space="preserve">Lucia, Kutzer</v>
      </c>
      <c r="D10" s="51"/>
      <c r="E10" s="52">
        <f ca="1">VLOOKUP(B10,INDIRECT(B7),4,FALSE)</f>
        <v>2012</v>
      </c>
      <c r="F10" s="53">
        <f ca="1">VLOOKUP(B10,INDIRECT(B7),5,FALSE)</f>
        <v>184</v>
      </c>
      <c r="G10" s="54"/>
      <c r="H10" s="55"/>
      <c r="I10" s="53">
        <f ca="1">VLOOKUP(M10,INDIRECT(M7),5,FALSE)</f>
        <v>174</v>
      </c>
      <c r="J10" s="52">
        <f ca="1">VLOOKUP(M10,INDIRECT(M7),4,FALSE)</f>
        <v>2012</v>
      </c>
      <c r="K10" s="50" t="str">
        <f ca="1">VLOOKUP(M10,INDIRECT(M7),3,FALSE)&amp;", "&amp;VLOOKUP(M10,INDIRECT(M7),2,FALSE)</f>
        <v xml:space="preserve">Michael, Bufler</v>
      </c>
      <c r="L10" s="51"/>
      <c r="M10" s="8">
        <f ca="1">IFERROR(SMALL(INDIRECT(M7&amp;"[ID]"),3),0)</f>
        <v>3.2999999999999998</v>
      </c>
    </row>
    <row r="11" s="40" customFormat="1" ht="15.6">
      <c r="B11" s="8">
        <f ca="1">IFERROR(SMALL(INDIRECT(B7&amp;"[ID]"),4),0)</f>
        <v>4.5</v>
      </c>
      <c r="C11" s="50" t="str">
        <f ca="1">VLOOKUP(B11,INDIRECT(B7),3,FALSE)&amp;", "&amp;VLOOKUP(B11,INDIRECT(B7),2,FALSE)</f>
        <v xml:space="preserve">Julia, Müller</v>
      </c>
      <c r="D11" s="51"/>
      <c r="E11" s="52">
        <f ca="1">VLOOKUP(B11,INDIRECT(B7),4,FALSE)</f>
        <v>2013</v>
      </c>
      <c r="F11" s="53">
        <f ca="1">VLOOKUP(B11,INDIRECT(B7),5,FALSE)</f>
        <v>183</v>
      </c>
      <c r="G11" s="54"/>
      <c r="H11" s="55"/>
      <c r="I11" s="53">
        <f ca="1">VLOOKUP(M11,INDIRECT(M7),5,FALSE)</f>
        <v>174</v>
      </c>
      <c r="J11" s="52">
        <f ca="1">VLOOKUP(M11,INDIRECT(M7),4,FALSE)</f>
        <v>2012</v>
      </c>
      <c r="K11" s="50" t="str">
        <f ca="1">VLOOKUP(M11,INDIRECT(M7),3,FALSE)&amp;", "&amp;VLOOKUP(M11,INDIRECT(M7),2,FALSE)</f>
        <v xml:space="preserve">Lea, Schatz</v>
      </c>
      <c r="L11" s="51"/>
      <c r="M11" s="8">
        <f ca="1">IFERROR(SMALL(INDIRECT(M7&amp;"[ID]"),4),0)</f>
        <v>3.3999999999999999</v>
      </c>
    </row>
    <row r="12" s="40" customFormat="1" ht="15.6">
      <c r="B12" s="8">
        <f ca="1">IFERROR(SMALL(INDIRECT(B7&amp;"[ID]"),5),0)</f>
        <v>5.5999999999999996</v>
      </c>
      <c r="C12" s="50" t="str">
        <f ca="1">VLOOKUP(B12,INDIRECT(B7),3,FALSE)&amp;", "&amp;VLOOKUP(B12,INDIRECT(B7),2,FALSE)</f>
        <v xml:space="preserve">Katharina, Rietzler</v>
      </c>
      <c r="D12" s="51"/>
      <c r="E12" s="52">
        <f ca="1">VLOOKUP(B12,INDIRECT(B7),4,FALSE)</f>
        <v>2012</v>
      </c>
      <c r="F12" s="53">
        <f ca="1">VLOOKUP(B12,INDIRECT(B7),5,FALSE)</f>
        <v>180</v>
      </c>
      <c r="G12" s="54"/>
      <c r="H12" s="55"/>
      <c r="I12" s="53">
        <f ca="1">VLOOKUP(M12,INDIRECT(M7),5,FALSE)</f>
        <v>170</v>
      </c>
      <c r="J12" s="52">
        <f ca="1">VLOOKUP(M12,INDIRECT(M7),4,FALSE)</f>
        <v>2013</v>
      </c>
      <c r="K12" s="50" t="str">
        <f ca="1">VLOOKUP(M12,INDIRECT(M7),3,FALSE)&amp;", "&amp;VLOOKUP(M12,INDIRECT(M7),2,FALSE)</f>
        <v xml:space="preserve">Garret, Wurster</v>
      </c>
      <c r="L12" s="51"/>
      <c r="M12" s="8">
        <f ca="1">IFERROR(SMALL(INDIRECT(M7&amp;"[ID]"),5),0)</f>
        <v>5.5</v>
      </c>
    </row>
    <row r="13" s="40" customFormat="1" ht="15.6">
      <c r="B13" s="8">
        <f ca="1">IFERROR(SMALL(INDIRECT(B7&amp;"[ID]"),6),0)</f>
        <v>6.7000000000000002</v>
      </c>
      <c r="C13" s="50" t="str">
        <f ca="1">VLOOKUP(B13,INDIRECT(B7),3,FALSE)&amp;", "&amp;VLOOKUP(B13,INDIRECT(B7),2,FALSE)</f>
        <v xml:space="preserve">Fenja, Rothärmel</v>
      </c>
      <c r="D13" s="51"/>
      <c r="E13" s="52">
        <f ca="1">VLOOKUP(B13,INDIRECT(B7),4,FALSE)</f>
        <v>2013</v>
      </c>
      <c r="F13" s="53">
        <f ca="1">VLOOKUP(B13,INDIRECT(B7),5,FALSE)</f>
        <v>178</v>
      </c>
      <c r="G13" s="54"/>
      <c r="H13" s="55"/>
      <c r="I13" s="53">
        <f ca="1">VLOOKUP(M13,INDIRECT(M7),5,FALSE)</f>
        <v>169</v>
      </c>
      <c r="J13" s="52">
        <f ca="1">VLOOKUP(M13,INDIRECT(M7),4,FALSE)</f>
        <v>2012</v>
      </c>
      <c r="K13" s="50" t="str">
        <f ca="1">VLOOKUP(M13,INDIRECT(M7),3,FALSE)&amp;", "&amp;VLOOKUP(M13,INDIRECT(M7),2,FALSE)</f>
        <v xml:space="preserve">Samuel, Guggenberger</v>
      </c>
      <c r="L13" s="51"/>
      <c r="M13" s="8">
        <f ca="1">IFERROR(SMALL(INDIRECT(M7&amp;"[ID]"),6),0)</f>
        <v>6.5999999999999996</v>
      </c>
    </row>
    <row r="14" s="40" customFormat="1" ht="15.6">
      <c r="D14" s="56"/>
      <c r="E14" s="57"/>
      <c r="F14" s="58">
        <f ca="1">SUM(F8:F13)</f>
        <v>1099</v>
      </c>
      <c r="G14" s="54"/>
      <c r="H14" s="55"/>
      <c r="I14" s="58">
        <f ca="1">SUM(I8:I13)</f>
        <v>1049</v>
      </c>
      <c r="J14" s="57"/>
      <c r="K14" s="56"/>
    </row>
    <row r="16" ht="15" customHeight="1">
      <c r="C16" s="16" t="s">
        <v>232</v>
      </c>
      <c r="D16" s="16"/>
      <c r="E16" s="16"/>
      <c r="F16" s="16"/>
      <c r="I16" s="16" t="s">
        <v>232</v>
      </c>
      <c r="J16" s="16"/>
      <c r="K16" s="16"/>
      <c r="L16" s="16"/>
      <c r="M16" s="8"/>
    </row>
    <row r="17" s="8" customFormat="1" ht="15.6">
      <c r="B17" s="8" t="s">
        <v>233</v>
      </c>
      <c r="C17" s="44" t="s">
        <v>50</v>
      </c>
      <c r="D17" s="45"/>
      <c r="E17" s="46" t="s">
        <v>52</v>
      </c>
      <c r="F17" s="47" t="s">
        <v>53</v>
      </c>
      <c r="G17" s="48"/>
      <c r="H17" s="48"/>
      <c r="I17" s="47" t="s">
        <v>53</v>
      </c>
      <c r="J17" s="46" t="s">
        <v>52</v>
      </c>
      <c r="K17" s="49" t="s">
        <v>50</v>
      </c>
      <c r="L17" s="44"/>
      <c r="M17" s="8" t="s">
        <v>234</v>
      </c>
    </row>
    <row r="18" s="40" customFormat="1" ht="15.6">
      <c r="B18" s="8">
        <f ca="1">IFERROR(SMALL(INDIRECT(B17&amp;"[ID]"),1),0)</f>
        <v>1.5</v>
      </c>
      <c r="C18" s="50" t="str">
        <f ca="1">VLOOKUP(B18,INDIRECT(B17),3,FALSE)&amp;", "&amp;VLOOKUP(B18,INDIRECT(B17),2,FALSE)</f>
        <v xml:space="preserve">Lucia, Kutzer</v>
      </c>
      <c r="D18" s="51"/>
      <c r="E18" s="52">
        <f ca="1">VLOOKUP(B18,INDIRECT(B17),4,FALSE)</f>
        <v>2012</v>
      </c>
      <c r="F18" s="53">
        <f ca="1">VLOOKUP(B18,INDIRECT(B17),5,FALSE)</f>
        <v>188</v>
      </c>
      <c r="G18" s="54"/>
      <c r="H18" s="55"/>
      <c r="I18" s="53">
        <f ca="1">VLOOKUP(M18,INDIRECT(M17),5,FALSE)</f>
        <v>178</v>
      </c>
      <c r="J18" s="52">
        <f ca="1">VLOOKUP(M18,INDIRECT(M17),4,FALSE)</f>
        <v>2013</v>
      </c>
      <c r="K18" s="50" t="str">
        <f ca="1">VLOOKUP(M18,INDIRECT(M17),3,FALSE)&amp;", "&amp;VLOOKUP(M18,INDIRECT(M17),2,FALSE)</f>
        <v xml:space="preserve">Garret, Wurster</v>
      </c>
      <c r="L18" s="51"/>
      <c r="M18" s="8">
        <f ca="1">IFERROR(SMALL(INDIRECT(M17&amp;"[ID]"),1),0)</f>
        <v>1.8</v>
      </c>
    </row>
    <row r="19" s="40" customFormat="1" ht="15.6">
      <c r="B19" s="8">
        <f ca="1">IFERROR(SMALL(INDIRECT(B17&amp;"[ID]"),2),0)</f>
        <v>2.1000000000000001</v>
      </c>
      <c r="C19" s="50" t="str">
        <f ca="1">VLOOKUP(B19,INDIRECT(B17),3,FALSE)&amp;", "&amp;VLOOKUP(B19,INDIRECT(B17),2,FALSE)</f>
        <v xml:space="preserve">Janna, Öttle</v>
      </c>
      <c r="D19" s="51"/>
      <c r="E19" s="52">
        <f ca="1">VLOOKUP(B19,INDIRECT(B17),4,FALSE)</f>
        <v>2012</v>
      </c>
      <c r="F19" s="53">
        <f ca="1">VLOOKUP(B19,INDIRECT(B17),5,FALSE)</f>
        <v>185</v>
      </c>
      <c r="G19" s="59"/>
      <c r="H19" s="60"/>
      <c r="I19" s="53">
        <f ca="1">VLOOKUP(M19,INDIRECT(M17),5,FALSE)</f>
        <v>177</v>
      </c>
      <c r="J19" s="52">
        <f ca="1">VLOOKUP(M19,INDIRECT(M17),4,FALSE)</f>
        <v>2012</v>
      </c>
      <c r="K19" s="50" t="str">
        <f ca="1">VLOOKUP(M19,INDIRECT(M17),3,FALSE)&amp;", "&amp;VLOOKUP(M19,INDIRECT(M17),2,FALSE)</f>
        <v xml:space="preserve">Max, Riedmiller</v>
      </c>
      <c r="L19" s="51"/>
      <c r="M19" s="8">
        <f ca="1">IFERROR(SMALL(INDIRECT(M17&amp;"[ID]"),2),0)</f>
        <v>2.1000000000000001</v>
      </c>
    </row>
    <row r="20" s="40" customFormat="1" ht="15.6">
      <c r="B20" s="8">
        <f ca="1">IFERROR(SMALL(INDIRECT(B17&amp;"[ID]"),3),0)</f>
        <v>3.2999999999999998</v>
      </c>
      <c r="C20" s="50" t="str">
        <f ca="1">VLOOKUP(B20,INDIRECT(B17),3,FALSE)&amp;", "&amp;VLOOKUP(B20,INDIRECT(B17),2,FALSE)</f>
        <v xml:space="preserve">Julia, Müller</v>
      </c>
      <c r="D20" s="51"/>
      <c r="E20" s="52">
        <f ca="1">VLOOKUP(B20,INDIRECT(B17),4,FALSE)</f>
        <v>2013</v>
      </c>
      <c r="F20" s="53">
        <f ca="1">VLOOKUP(B20,INDIRECT(B17),5,FALSE)</f>
        <v>184</v>
      </c>
      <c r="G20" s="59"/>
      <c r="H20" s="60"/>
      <c r="I20" s="53">
        <f ca="1">VLOOKUP(M20,INDIRECT(M17),5,FALSE)</f>
        <v>174</v>
      </c>
      <c r="J20" s="52">
        <f ca="1">VLOOKUP(M20,INDIRECT(M17),4,FALSE)</f>
        <v>2012</v>
      </c>
      <c r="K20" s="50" t="str">
        <f ca="1">VLOOKUP(M20,INDIRECT(M17),3,FALSE)&amp;", "&amp;VLOOKUP(M20,INDIRECT(M17),2,FALSE)</f>
        <v xml:space="preserve">Michael, Bufler</v>
      </c>
      <c r="L20" s="51"/>
      <c r="M20" s="8">
        <f ca="1">IFERROR(SMALL(INDIRECT(M17&amp;"[ID]"),3),0)</f>
        <v>3.2000000000000002</v>
      </c>
    </row>
    <row r="21" s="40" customFormat="1" ht="15.6">
      <c r="B21" s="8">
        <f ca="1">IFERROR(SMALL(INDIRECT(B17&amp;"[ID]"),4),0)</f>
        <v>3.3999999999999999</v>
      </c>
      <c r="C21" s="50" t="str">
        <f ca="1">VLOOKUP(B21,INDIRECT(B17),3,FALSE)&amp;", "&amp;VLOOKUP(B21,INDIRECT(B17),2,FALSE)</f>
        <v xml:space="preserve">Paula, Hartmann</v>
      </c>
      <c r="D21" s="51"/>
      <c r="E21" s="52">
        <f ca="1">VLOOKUP(B21,INDIRECT(B17),4,FALSE)</f>
        <v>2012</v>
      </c>
      <c r="F21" s="53">
        <f ca="1">VLOOKUP(B21,INDIRECT(B17),5,FALSE)</f>
        <v>184</v>
      </c>
      <c r="G21" s="61"/>
      <c r="H21" s="62"/>
      <c r="I21" s="53">
        <f ca="1">VLOOKUP(M21,INDIRECT(M17),5,FALSE)</f>
        <v>169</v>
      </c>
      <c r="J21" s="52">
        <f ca="1">VLOOKUP(M21,INDIRECT(M17),4,FALSE)</f>
        <v>2013</v>
      </c>
      <c r="K21" s="50" t="str">
        <f ca="1">VLOOKUP(M21,INDIRECT(M17),3,FALSE)&amp;", "&amp;VLOOKUP(M21,INDIRECT(M17),2,FALSE)</f>
        <v xml:space="preserve">Felicitas, Negele</v>
      </c>
      <c r="L21" s="51"/>
      <c r="M21" s="8">
        <f ca="1">IFERROR(SMALL(INDIRECT(M17&amp;"[ID]"),4),0)</f>
        <v>4.2999999999999998</v>
      </c>
    </row>
    <row r="22" s="40" customFormat="1" ht="15.6">
      <c r="B22" s="8">
        <f ca="1">IFERROR(SMALL(INDIRECT(B17&amp;"[ID]"),5),0)</f>
        <v>3.7000000000000002</v>
      </c>
      <c r="C22" s="50" t="str">
        <f ca="1">VLOOKUP(B22,INDIRECT(B17),3,FALSE)&amp;", "&amp;VLOOKUP(B22,INDIRECT(B17),2,FALSE)</f>
        <v xml:space="preserve">Michael, Heberle</v>
      </c>
      <c r="D22" s="51"/>
      <c r="E22" s="52">
        <f ca="1">VLOOKUP(B22,INDIRECT(B17),4,FALSE)</f>
        <v>2013</v>
      </c>
      <c r="F22" s="53">
        <f ca="1">VLOOKUP(B22,INDIRECT(B17),5,FALSE)</f>
        <v>184</v>
      </c>
      <c r="G22" s="61"/>
      <c r="H22" s="62"/>
      <c r="I22" s="53">
        <f ca="1">VLOOKUP(M22,INDIRECT(M17),5,FALSE)</f>
        <v>168</v>
      </c>
      <c r="J22" s="52">
        <f ca="1">VLOOKUP(M22,INDIRECT(M17),4,FALSE)</f>
        <v>2012</v>
      </c>
      <c r="K22" s="50" t="str">
        <f ca="1">VLOOKUP(M22,INDIRECT(M17),3,FALSE)&amp;", "&amp;VLOOKUP(M22,INDIRECT(M17),2,FALSE)</f>
        <v xml:space="preserve">Lea, Schatz</v>
      </c>
      <c r="L22" s="51"/>
      <c r="M22" s="8">
        <f ca="1">IFERROR(SMALL(INDIRECT(M17&amp;"[ID]"),5),0)</f>
        <v>5.4000000000000004</v>
      </c>
    </row>
    <row r="23" s="40" customFormat="1" ht="15.6">
      <c r="B23" s="8">
        <f ca="1">IFERROR(SMALL(INDIRECT(B17&amp;"[ID]"),6),0)</f>
        <v>6.2000000000000002</v>
      </c>
      <c r="C23" s="50" t="str">
        <f ca="1">VLOOKUP(B23,INDIRECT(B17),3,FALSE)&amp;", "&amp;VLOOKUP(B23,INDIRECT(B17),2,FALSE)</f>
        <v xml:space="preserve">Katharina, Rietzler</v>
      </c>
      <c r="D23" s="51"/>
      <c r="E23" s="52">
        <f ca="1">VLOOKUP(B23,INDIRECT(B17),4,FALSE)</f>
        <v>2012</v>
      </c>
      <c r="F23" s="53">
        <f ca="1">VLOOKUP(B23,INDIRECT(B17),5,FALSE)</f>
        <v>179</v>
      </c>
      <c r="G23" s="61"/>
      <c r="H23" s="62"/>
      <c r="I23" s="53">
        <f ca="1">VLOOKUP(M23,INDIRECT(M17),5,FALSE)</f>
        <v>164</v>
      </c>
      <c r="J23" s="52">
        <f ca="1">VLOOKUP(M23,INDIRECT(M17),4,FALSE)</f>
        <v>2012</v>
      </c>
      <c r="K23" s="50" t="str">
        <f ca="1">VLOOKUP(M23,INDIRECT(M17),3,FALSE)&amp;", "&amp;VLOOKUP(M23,INDIRECT(M17),2,FALSE)</f>
        <v xml:space="preserve">Samuel, Guggenberger</v>
      </c>
      <c r="L23" s="51"/>
      <c r="M23" s="8">
        <f ca="1">IFERROR(SMALL(INDIRECT(M17&amp;"[ID]"),6),0)</f>
        <v>6.5</v>
      </c>
    </row>
    <row r="24" ht="15.6">
      <c r="E24" s="42"/>
      <c r="F24" s="58">
        <f ca="1">SUM(F18:F23)</f>
        <v>1104</v>
      </c>
      <c r="G24" s="54"/>
      <c r="H24" s="55"/>
      <c r="I24" s="58">
        <f ca="1">SUM(I18:I23)</f>
        <v>1030</v>
      </c>
      <c r="J24" s="42"/>
    </row>
    <row r="25">
      <c r="E25" s="42"/>
      <c r="J25" s="42"/>
    </row>
    <row r="26" s="63" customFormat="1" ht="21">
      <c r="B26" s="38"/>
      <c r="C26" s="38"/>
      <c r="D26" s="30" t="s">
        <v>0</v>
      </c>
      <c r="E26" s="30"/>
      <c r="F26" s="30"/>
      <c r="G26" s="30"/>
      <c r="H26" s="30"/>
      <c r="I26" s="30"/>
      <c r="J26" s="30"/>
      <c r="K26" s="30"/>
      <c r="L26" s="38"/>
      <c r="M26" s="38"/>
    </row>
    <row r="27" s="40" customFormat="1" ht="21">
      <c r="B27"/>
      <c r="C27"/>
      <c r="D27" s="30">
        <f ca="1">Sportjahr</f>
        <v>2026</v>
      </c>
      <c r="E27" s="30"/>
      <c r="F27" s="30"/>
      <c r="G27" s="30"/>
      <c r="H27" s="30"/>
      <c r="I27" s="30"/>
      <c r="J27" s="30"/>
      <c r="K27" s="30"/>
      <c r="L27"/>
      <c r="M27"/>
    </row>
    <row r="28" ht="17.399999999999999">
      <c r="D28" s="39" t="str">
        <f>VLOOKUP(Gau_1,Gau_Matrix,3,FALSE)</f>
        <v>Allgäu</v>
      </c>
      <c r="E28" s="39"/>
      <c r="F28" s="39"/>
      <c r="I28" s="39" t="str">
        <f>VLOOKUP(Gau_2,Gau_Matrix,3,FALSE)</f>
        <v>Memmingen</v>
      </c>
      <c r="J28" s="39"/>
      <c r="K28" s="39"/>
    </row>
    <row r="29" ht="21">
      <c r="D29" s="30" t="s">
        <v>101</v>
      </c>
      <c r="E29" s="30"/>
      <c r="F29" s="30"/>
      <c r="G29" s="30"/>
      <c r="H29" s="30"/>
      <c r="I29" s="30"/>
      <c r="J29" s="30"/>
      <c r="K29" s="30"/>
    </row>
    <row r="30" ht="15.6">
      <c r="B30" s="8"/>
      <c r="C30" s="8"/>
      <c r="D30" s="8"/>
      <c r="E30" s="40"/>
      <c r="F30" s="41">
        <f ca="1">F49+F39</f>
        <v>4316</v>
      </c>
      <c r="G30" s="42"/>
      <c r="H30" s="42"/>
      <c r="I30" s="41">
        <f ca="1">I49+I39</f>
        <v>4332</v>
      </c>
      <c r="J30" s="8"/>
      <c r="K30" s="8"/>
      <c r="L30" s="8"/>
      <c r="M30" s="8"/>
    </row>
    <row r="31" ht="15.6">
      <c r="B31" s="8"/>
      <c r="C31" s="16" t="s">
        <v>229</v>
      </c>
      <c r="D31" s="16"/>
      <c r="E31" s="16"/>
      <c r="F31" s="8"/>
      <c r="G31" s="43"/>
      <c r="H31" s="43"/>
      <c r="I31" s="16" t="s">
        <v>229</v>
      </c>
      <c r="J31" s="16"/>
      <c r="K31" s="16"/>
      <c r="L31" s="16"/>
      <c r="M31" s="8"/>
    </row>
    <row r="32" ht="15.6">
      <c r="B32" s="8" t="s">
        <v>235</v>
      </c>
      <c r="C32" s="44" t="s">
        <v>50</v>
      </c>
      <c r="D32" s="45"/>
      <c r="E32" s="46" t="s">
        <v>52</v>
      </c>
      <c r="F32" s="47" t="s">
        <v>53</v>
      </c>
      <c r="G32" s="48"/>
      <c r="H32" s="48"/>
      <c r="I32" s="47" t="s">
        <v>53</v>
      </c>
      <c r="J32" s="46" t="s">
        <v>52</v>
      </c>
      <c r="K32" s="49" t="s">
        <v>50</v>
      </c>
      <c r="L32" s="44"/>
      <c r="M32" s="8" t="s">
        <v>236</v>
      </c>
    </row>
    <row r="33" ht="15.6">
      <c r="B33" s="8">
        <f ca="1">IFERROR(SMALL(INDIRECT(B32&amp;"[ID]"),1),0)</f>
        <v>1.1000000000000001</v>
      </c>
      <c r="C33" s="50" t="str">
        <f ca="1">VLOOKUP(B33,INDIRECT(B32),3,FALSE)&amp;", "&amp;VLOOKUP(B33,INDIRECT(B32),2,FALSE)</f>
        <v xml:space="preserve">Lina, Maucher</v>
      </c>
      <c r="D33" s="51"/>
      <c r="E33" s="52">
        <f ca="1">VLOOKUP(B33,INDIRECT(B32),4,FALSE)</f>
        <v>2010</v>
      </c>
      <c r="F33" s="53">
        <f ca="1">VLOOKUP(B33,INDIRECT(B32),5,FALSE)</f>
        <v>368</v>
      </c>
      <c r="G33" s="54"/>
      <c r="H33" s="55"/>
      <c r="I33" s="53">
        <f ca="1">VLOOKUP(M33,INDIRECT(M32),5,FALSE)</f>
        <v>377</v>
      </c>
      <c r="J33" s="52">
        <f ca="1">VLOOKUP(M33,INDIRECT(M32),4,FALSE)</f>
        <v>2010</v>
      </c>
      <c r="K33" s="50" t="str">
        <f ca="1">VLOOKUP(M33,INDIRECT(M32),3,FALSE)&amp;", "&amp;VLOOKUP(M33,INDIRECT(M32),2,FALSE)</f>
        <v xml:space="preserve">Nele, Sperr</v>
      </c>
      <c r="L33" s="51"/>
      <c r="M33" s="8">
        <f ca="1">IFERROR(SMALL(INDIRECT(M32&amp;"[ID]"),1),0)</f>
        <v>1.1000000000000001</v>
      </c>
    </row>
    <row r="34" ht="15.6">
      <c r="B34" s="8">
        <f ca="1">IFERROR(SMALL(INDIRECT(B32&amp;"[ID]"),2),0)</f>
        <v>2.2000000000000002</v>
      </c>
      <c r="C34" s="50" t="str">
        <f ca="1">VLOOKUP(B34,INDIRECT(B32),3,FALSE)&amp;", "&amp;VLOOKUP(B34,INDIRECT(B32),2,FALSE)</f>
        <v xml:space="preserve">Adam, Shane</v>
      </c>
      <c r="D34" s="51"/>
      <c r="E34" s="52">
        <f ca="1">VLOOKUP(B34,INDIRECT(B32),4,FALSE)</f>
        <v>2011</v>
      </c>
      <c r="F34" s="53">
        <f ca="1">VLOOKUP(B34,INDIRECT(B32),5,FALSE)</f>
        <v>360</v>
      </c>
      <c r="G34" s="54"/>
      <c r="H34" s="55"/>
      <c r="I34" s="53">
        <f ca="1">VLOOKUP(M34,INDIRECT(M32),5,FALSE)</f>
        <v>368</v>
      </c>
      <c r="J34" s="52">
        <f ca="1">VLOOKUP(M34,INDIRECT(M32),4,FALSE)</f>
        <v>2011</v>
      </c>
      <c r="K34" s="50" t="str">
        <f ca="1">VLOOKUP(M34,INDIRECT(M32),3,FALSE)&amp;", "&amp;VLOOKUP(M34,INDIRECT(M32),2,FALSE)</f>
        <v xml:space="preserve">Emily, Schobloch</v>
      </c>
      <c r="L34" s="51"/>
      <c r="M34" s="8">
        <f ca="1">IFERROR(SMALL(INDIRECT(M32&amp;"[ID]"),2),0)</f>
        <v>2.2000000000000002</v>
      </c>
    </row>
    <row r="35" ht="15.6">
      <c r="B35" s="8">
        <f ca="1">IFERROR(SMALL(INDIRECT(B32&amp;"[ID]"),3),0)</f>
        <v>3.7999999999999998</v>
      </c>
      <c r="C35" s="50" t="str">
        <f ca="1">VLOOKUP(B35,INDIRECT(B32),3,FALSE)&amp;", "&amp;VLOOKUP(B35,INDIRECT(B32),2,FALSE)</f>
        <v xml:space="preserve">Andreas, Kössler</v>
      </c>
      <c r="D35" s="51"/>
      <c r="E35" s="52">
        <f ca="1">VLOOKUP(B35,INDIRECT(B32),4,FALSE)</f>
        <v>2010</v>
      </c>
      <c r="F35" s="53">
        <f ca="1">VLOOKUP(B35,INDIRECT(B32),5,FALSE)</f>
        <v>356</v>
      </c>
      <c r="G35" s="54"/>
      <c r="H35" s="55"/>
      <c r="I35" s="53">
        <f ca="1">VLOOKUP(M35,INDIRECT(M32),5,FALSE)</f>
        <v>360</v>
      </c>
      <c r="J35" s="52">
        <f ca="1">VLOOKUP(M35,INDIRECT(M32),4,FALSE)</f>
        <v>2011</v>
      </c>
      <c r="K35" s="50" t="str">
        <f ca="1">VLOOKUP(M35,INDIRECT(M32),3,FALSE)&amp;", "&amp;VLOOKUP(M35,INDIRECT(M32),2,FALSE)</f>
        <v xml:space="preserve">Nico, Gudermann</v>
      </c>
      <c r="L35" s="51"/>
      <c r="M35" s="8">
        <f ca="1">IFERROR(SMALL(INDIRECT(M32&amp;"[ID]"),3),0)</f>
        <v>3.2999999999999998</v>
      </c>
    </row>
    <row r="36" ht="15.6">
      <c r="B36" s="8">
        <f ca="1">IFERROR(SMALL(INDIRECT(B32&amp;"[ID]"),4),0)</f>
        <v>4.2999999999999998</v>
      </c>
      <c r="C36" s="50" t="str">
        <f ca="1">VLOOKUP(B36,INDIRECT(B32),3,FALSE)&amp;", "&amp;VLOOKUP(B36,INDIRECT(B32),2,FALSE)</f>
        <v xml:space="preserve">Annika, Rudolph</v>
      </c>
      <c r="D36" s="51"/>
      <c r="E36" s="52">
        <f ca="1">VLOOKUP(B36,INDIRECT(B32),4,FALSE)</f>
        <v>2010</v>
      </c>
      <c r="F36" s="53">
        <f ca="1">VLOOKUP(B36,INDIRECT(B32),5,FALSE)</f>
        <v>353</v>
      </c>
      <c r="G36" s="54"/>
      <c r="H36" s="55"/>
      <c r="I36" s="53">
        <f ca="1">VLOOKUP(M36,INDIRECT(M32),5,FALSE)</f>
        <v>359</v>
      </c>
      <c r="J36" s="52">
        <f ca="1">VLOOKUP(M36,INDIRECT(M32),4,FALSE)</f>
        <v>2011</v>
      </c>
      <c r="K36" s="50" t="str">
        <f ca="1">VLOOKUP(M36,INDIRECT(M32),3,FALSE)&amp;", "&amp;VLOOKUP(M36,INDIRECT(M32),2,FALSE)</f>
        <v xml:space="preserve">Lina, Sperr</v>
      </c>
      <c r="L36" s="51"/>
      <c r="M36" s="8">
        <f ca="1">IFERROR(SMALL(INDIRECT(M32&amp;"[ID]"),4),0)</f>
        <v>4.4000000000000004</v>
      </c>
    </row>
    <row r="37" ht="15.6">
      <c r="B37" s="8">
        <f ca="1">IFERROR(SMALL(INDIRECT(B32&amp;"[ID]"),5),0)</f>
        <v>5.4000000000000004</v>
      </c>
      <c r="C37" s="50" t="str">
        <f ca="1">VLOOKUP(B37,INDIRECT(B32),3,FALSE)&amp;", "&amp;VLOOKUP(B37,INDIRECT(B32),2,FALSE)</f>
        <v xml:space="preserve">Medina-Ayleen, Schuster</v>
      </c>
      <c r="D37" s="51"/>
      <c r="E37" s="52">
        <f ca="1">VLOOKUP(B37,INDIRECT(B32),4,FALSE)</f>
        <v>2011</v>
      </c>
      <c r="F37" s="53">
        <f ca="1">VLOOKUP(B37,INDIRECT(B32),5,FALSE)</f>
        <v>352</v>
      </c>
      <c r="G37" s="54"/>
      <c r="H37" s="55"/>
      <c r="I37" s="53">
        <f ca="1">VLOOKUP(M37,INDIRECT(M32),5,FALSE)</f>
        <v>353</v>
      </c>
      <c r="J37" s="52">
        <f ca="1">VLOOKUP(M37,INDIRECT(M32),4,FALSE)</f>
        <v>2010</v>
      </c>
      <c r="K37" s="50" t="str">
        <f ca="1">VLOOKUP(M37,INDIRECT(M32),3,FALSE)&amp;", "&amp;VLOOKUP(M37,INDIRECT(M32),2,FALSE)</f>
        <v xml:space="preserve">Anna, Waibel</v>
      </c>
      <c r="L37" s="51"/>
      <c r="M37" s="8">
        <f ca="1">IFERROR(SMALL(INDIRECT(M32&amp;"[ID]"),5),0)</f>
        <v>5.5</v>
      </c>
    </row>
    <row r="38" ht="15.6">
      <c r="B38" s="8">
        <f ca="1">IFERROR(SMALL(INDIRECT(B32&amp;"[ID]"),6),0)</f>
        <v>5.5</v>
      </c>
      <c r="C38" s="50" t="str">
        <f ca="1">VLOOKUP(B38,INDIRECT(B32),3,FALSE)&amp;", "&amp;VLOOKUP(B38,INDIRECT(B32),2,FALSE)</f>
        <v xml:space="preserve">Elias, Weber</v>
      </c>
      <c r="D38" s="51"/>
      <c r="E38" s="52">
        <f ca="1">VLOOKUP(B38,INDIRECT(B32),4,FALSE)</f>
        <v>2010</v>
      </c>
      <c r="F38" s="53">
        <f ca="1">VLOOKUP(B38,INDIRECT(B32),5,FALSE)</f>
        <v>352</v>
      </c>
      <c r="G38" s="54"/>
      <c r="H38" s="55"/>
      <c r="I38" s="53">
        <f ca="1">VLOOKUP(M38,INDIRECT(M32),5,FALSE)</f>
        <v>346</v>
      </c>
      <c r="J38" s="52">
        <f ca="1">VLOOKUP(M38,INDIRECT(M32),4,FALSE)</f>
        <v>2010</v>
      </c>
      <c r="K38" s="50" t="str">
        <f ca="1">VLOOKUP(M38,INDIRECT(M32),3,FALSE)&amp;", "&amp;VLOOKUP(M38,INDIRECT(M32),2,FALSE)</f>
        <v xml:space="preserve">Eva, Schnabel </v>
      </c>
      <c r="L38" s="51"/>
      <c r="M38" s="8">
        <f ca="1">IFERROR(SMALL(INDIRECT(M32&amp;"[ID]"),6),0)</f>
        <v>6.7000000000000002</v>
      </c>
    </row>
    <row r="39" ht="15.6">
      <c r="B39" s="40"/>
      <c r="C39" s="40"/>
      <c r="D39" s="56"/>
      <c r="E39" s="57"/>
      <c r="F39" s="58">
        <f ca="1">SUM(F33:F38)</f>
        <v>2141</v>
      </c>
      <c r="G39" s="54"/>
      <c r="H39" s="55"/>
      <c r="I39" s="58">
        <f ca="1">SUM(I33:I38)</f>
        <v>2163</v>
      </c>
      <c r="J39" s="57"/>
      <c r="K39" s="56"/>
      <c r="L39" s="40"/>
      <c r="M39" s="40"/>
    </row>
    <row r="41" ht="15.6">
      <c r="C41" s="16" t="s">
        <v>232</v>
      </c>
      <c r="D41" s="16"/>
      <c r="E41" s="16"/>
      <c r="F41" s="16"/>
      <c r="I41" s="16" t="s">
        <v>232</v>
      </c>
      <c r="J41" s="16"/>
      <c r="K41" s="16"/>
      <c r="L41" s="16"/>
      <c r="M41" s="8"/>
    </row>
    <row r="42" ht="15.6">
      <c r="B42" s="8" t="s">
        <v>237</v>
      </c>
      <c r="C42" s="44" t="s">
        <v>50</v>
      </c>
      <c r="D42" s="45"/>
      <c r="E42" s="46" t="s">
        <v>52</v>
      </c>
      <c r="F42" s="47" t="s">
        <v>53</v>
      </c>
      <c r="G42" s="48"/>
      <c r="H42" s="48"/>
      <c r="I42" s="47" t="s">
        <v>53</v>
      </c>
      <c r="J42" s="46" t="s">
        <v>52</v>
      </c>
      <c r="K42" s="49" t="s">
        <v>50</v>
      </c>
      <c r="L42" s="44"/>
      <c r="M42" s="8" t="s">
        <v>238</v>
      </c>
    </row>
    <row r="43" ht="15.6">
      <c r="B43" s="8">
        <f ca="1">IFERROR(SMALL(INDIRECT(B42&amp;"[ID]"),1),0)</f>
        <v>1.8</v>
      </c>
      <c r="C43" s="50" t="str">
        <f ca="1">VLOOKUP(B43,INDIRECT(B42),3,FALSE)&amp;", "&amp;VLOOKUP(B43,INDIRECT(B42),2,FALSE)</f>
        <v xml:space="preserve">Alexander, Wölfle</v>
      </c>
      <c r="D43" s="51"/>
      <c r="E43" s="52">
        <f ca="1">VLOOKUP(B43,INDIRECT(B42),4,FALSE)</f>
        <v>2011</v>
      </c>
      <c r="F43" s="53">
        <f ca="1">VLOOKUP(B43,INDIRECT(B42),5,FALSE)</f>
        <v>373</v>
      </c>
      <c r="G43" s="54"/>
      <c r="H43" s="55"/>
      <c r="I43" s="53">
        <f ca="1">VLOOKUP(M43,INDIRECT(M42),5,FALSE)</f>
        <v>375</v>
      </c>
      <c r="J43" s="52">
        <f ca="1">VLOOKUP(M43,INDIRECT(M42),4,FALSE)</f>
        <v>2010</v>
      </c>
      <c r="K43" s="50" t="str">
        <f ca="1">VLOOKUP(M43,INDIRECT(M42),3,FALSE)&amp;", "&amp;VLOOKUP(M43,INDIRECT(M42),2,FALSE)</f>
        <v xml:space="preserve">Nele, Sperr</v>
      </c>
      <c r="L43" s="51"/>
      <c r="M43" s="8">
        <f ca="1">IFERROR(SMALL(INDIRECT(M42&amp;"[ID]"),1),0)</f>
        <v>1.1000000000000001</v>
      </c>
    </row>
    <row r="44" ht="15.6">
      <c r="B44" s="8">
        <f ca="1">IFERROR(SMALL(INDIRECT(B42&amp;"[ID]"),2),0)</f>
        <v>2.7000000000000002</v>
      </c>
      <c r="C44" s="50" t="str">
        <f ca="1">VLOOKUP(B44,INDIRECT(B42),3,FALSE)&amp;", "&amp;VLOOKUP(B44,INDIRECT(B42),2,FALSE)</f>
        <v xml:space="preserve">Lina, Maucher</v>
      </c>
      <c r="D44" s="51"/>
      <c r="E44" s="52">
        <f ca="1">VLOOKUP(B44,INDIRECT(B42),4,FALSE)</f>
        <v>2010</v>
      </c>
      <c r="F44" s="53">
        <f ca="1">VLOOKUP(B44,INDIRECT(B42),5,FALSE)</f>
        <v>368</v>
      </c>
      <c r="G44" s="59"/>
      <c r="H44" s="60"/>
      <c r="I44" s="53">
        <f ca="1">VLOOKUP(M44,INDIRECT(M42),5,FALSE)</f>
        <v>370</v>
      </c>
      <c r="J44" s="52">
        <f ca="1">VLOOKUP(M44,INDIRECT(M42),4,FALSE)</f>
        <v>2011</v>
      </c>
      <c r="K44" s="50" t="str">
        <f ca="1">VLOOKUP(M44,INDIRECT(M42),3,FALSE)&amp;", "&amp;VLOOKUP(M44,INDIRECT(M42),2,FALSE)</f>
        <v xml:space="preserve">Emily, Schobloch</v>
      </c>
      <c r="L44" s="51"/>
      <c r="M44" s="8">
        <f ca="1">IFERROR(SMALL(INDIRECT(M42&amp;"[ID]"),2),0)</f>
        <v>2.7000000000000002</v>
      </c>
    </row>
    <row r="45" ht="15.6">
      <c r="B45" s="8">
        <f ca="1">IFERROR(SMALL(INDIRECT(B42&amp;"[ID]"),3),0)</f>
        <v>3.5</v>
      </c>
      <c r="C45" s="50" t="str">
        <f ca="1">VLOOKUP(B45,INDIRECT(B42),3,FALSE)&amp;", "&amp;VLOOKUP(B45,INDIRECT(B42),2,FALSE)</f>
        <v xml:space="preserve">Elias, Weber</v>
      </c>
      <c r="D45" s="51"/>
      <c r="E45" s="52">
        <f ca="1">VLOOKUP(B45,INDIRECT(B42),4,FALSE)</f>
        <v>2010</v>
      </c>
      <c r="F45" s="53">
        <f ca="1">VLOOKUP(B45,INDIRECT(B42),5,FALSE)</f>
        <v>363</v>
      </c>
      <c r="G45" s="59"/>
      <c r="H45" s="60"/>
      <c r="I45" s="53">
        <f ca="1">VLOOKUP(M45,INDIRECT(M42),5,FALSE)</f>
        <v>357</v>
      </c>
      <c r="J45" s="52">
        <f ca="1">VLOOKUP(M45,INDIRECT(M42),4,FALSE)</f>
        <v>2011</v>
      </c>
      <c r="K45" s="50" t="str">
        <f ca="1">VLOOKUP(M45,INDIRECT(M42),3,FALSE)&amp;", "&amp;VLOOKUP(M45,INDIRECT(M42),2,FALSE)</f>
        <v xml:space="preserve">Lina, Sperr</v>
      </c>
      <c r="L45" s="51"/>
      <c r="M45" s="8">
        <f ca="1">IFERROR(SMALL(INDIRECT(M42&amp;"[ID]"),3),0)</f>
        <v>3.2000000000000002</v>
      </c>
    </row>
    <row r="46" ht="15.6">
      <c r="B46" s="8">
        <f ca="1">IFERROR(SMALL(INDIRECT(B42&amp;"[ID]"),4),0)</f>
        <v>4.5999999999999996</v>
      </c>
      <c r="C46" s="50" t="str">
        <f ca="1">VLOOKUP(B46,INDIRECT(B42),3,FALSE)&amp;", "&amp;VLOOKUP(B46,INDIRECT(B42),2,FALSE)</f>
        <v xml:space="preserve">Andreas, Kössler</v>
      </c>
      <c r="D46" s="51"/>
      <c r="E46" s="52">
        <f ca="1">VLOOKUP(B46,INDIRECT(B42),4,FALSE)</f>
        <v>2010</v>
      </c>
      <c r="F46" s="53">
        <f ca="1">VLOOKUP(B46,INDIRECT(B42),5,FALSE)</f>
        <v>359</v>
      </c>
      <c r="G46" s="61"/>
      <c r="H46" s="62"/>
      <c r="I46" s="53">
        <f ca="1">VLOOKUP(M46,INDIRECT(M42),5,FALSE)</f>
        <v>357</v>
      </c>
      <c r="J46" s="52">
        <f ca="1">VLOOKUP(M46,INDIRECT(M42),4,FALSE)</f>
        <v>2011</v>
      </c>
      <c r="K46" s="50" t="str">
        <f ca="1">VLOOKUP(M46,INDIRECT(M42),3,FALSE)&amp;", "&amp;VLOOKUP(M46,INDIRECT(M42),2,FALSE)</f>
        <v xml:space="preserve">Nico, Gudermann</v>
      </c>
      <c r="L46" s="51"/>
      <c r="M46" s="8">
        <f ca="1">IFERROR(SMALL(INDIRECT(M42&amp;"[ID]"),4),0)</f>
        <v>3.5</v>
      </c>
    </row>
    <row r="47" ht="15.6">
      <c r="B47" s="8">
        <f ca="1">IFERROR(SMALL(INDIRECT(B42&amp;"[ID]"),5),0)</f>
        <v>5.2000000000000002</v>
      </c>
      <c r="C47" s="50" t="str">
        <f ca="1">VLOOKUP(B47,INDIRECT(B42),3,FALSE)&amp;", "&amp;VLOOKUP(B47,INDIRECT(B42),2,FALSE)</f>
        <v xml:space="preserve">Medina-Ayleen, Schuster</v>
      </c>
      <c r="D47" s="51"/>
      <c r="E47" s="52">
        <f ca="1">VLOOKUP(B47,INDIRECT(B42),4,FALSE)</f>
        <v>2011</v>
      </c>
      <c r="F47" s="53">
        <f ca="1">VLOOKUP(B47,INDIRECT(B42),5,FALSE)</f>
        <v>357</v>
      </c>
      <c r="G47" s="61"/>
      <c r="H47" s="62"/>
      <c r="I47" s="53">
        <f ca="1">VLOOKUP(M47,INDIRECT(M42),5,FALSE)</f>
        <v>356</v>
      </c>
      <c r="J47" s="52">
        <f ca="1">VLOOKUP(M47,INDIRECT(M42),4,FALSE)</f>
        <v>2010</v>
      </c>
      <c r="K47" s="50" t="str">
        <f ca="1">VLOOKUP(M47,INDIRECT(M42),3,FALSE)&amp;", "&amp;VLOOKUP(M47,INDIRECT(M42),2,FALSE)</f>
        <v xml:space="preserve">Eva, Schnabel </v>
      </c>
      <c r="L47" s="51"/>
      <c r="M47" s="8">
        <f ca="1">IFERROR(SMALL(INDIRECT(M42&amp;"[ID]"),5),0)</f>
        <v>5.2999999999999998</v>
      </c>
    </row>
    <row r="48" ht="15.6">
      <c r="B48" s="8">
        <f ca="1">IFERROR(SMALL(INDIRECT(B42&amp;"[ID]"),6),0)</f>
        <v>6.4000000000000004</v>
      </c>
      <c r="C48" s="50" t="str">
        <f ca="1">VLOOKUP(B48,INDIRECT(B42),3,FALSE)&amp;", "&amp;VLOOKUP(B48,INDIRECT(B42),2,FALSE)</f>
        <v xml:space="preserve">Adam, Shane</v>
      </c>
      <c r="D48" s="51"/>
      <c r="E48" s="52">
        <f ca="1">VLOOKUP(B48,INDIRECT(B42),4,FALSE)</f>
        <v>2011</v>
      </c>
      <c r="F48" s="53">
        <f ca="1">VLOOKUP(B48,INDIRECT(B42),5,FALSE)</f>
        <v>355</v>
      </c>
      <c r="G48" s="61"/>
      <c r="H48" s="62"/>
      <c r="I48" s="53">
        <f ca="1">VLOOKUP(M48,INDIRECT(M42),5,FALSE)</f>
        <v>354</v>
      </c>
      <c r="J48" s="52">
        <f ca="1">VLOOKUP(M48,INDIRECT(M42),4,FALSE)</f>
        <v>2010</v>
      </c>
      <c r="K48" s="50" t="str">
        <f ca="1">VLOOKUP(M48,INDIRECT(M42),3,FALSE)&amp;", "&amp;VLOOKUP(M48,INDIRECT(M42),2,FALSE)</f>
        <v xml:space="preserve">Mia, Tanner</v>
      </c>
      <c r="L48" s="51"/>
      <c r="M48" s="8">
        <f ca="1">IFERROR(SMALL(INDIRECT(M42&amp;"[ID]"),6),0)</f>
        <v>6.5999999999999996</v>
      </c>
    </row>
    <row r="49" ht="15.6">
      <c r="E49" s="42"/>
      <c r="F49" s="58">
        <f ca="1">SUM(F43:F48)</f>
        <v>2175</v>
      </c>
      <c r="G49" s="54"/>
      <c r="H49" s="55"/>
      <c r="I49" s="58">
        <f ca="1">SUM(I43:I48)</f>
        <v>2169</v>
      </c>
      <c r="J49" s="42"/>
    </row>
    <row r="50">
      <c r="E50" s="42"/>
      <c r="J50" s="42"/>
    </row>
    <row r="51" ht="21">
      <c r="B51" s="38"/>
      <c r="C51" s="38"/>
      <c r="D51" s="30" t="s">
        <v>0</v>
      </c>
      <c r="E51" s="30"/>
      <c r="F51" s="30"/>
      <c r="G51" s="30"/>
      <c r="H51" s="30"/>
      <c r="I51" s="30"/>
      <c r="J51" s="30"/>
      <c r="K51" s="30"/>
      <c r="L51" s="38"/>
      <c r="M51" s="38"/>
    </row>
    <row r="52" ht="21">
      <c r="D52" s="30">
        <f ca="1">Sportjahr</f>
        <v>2026</v>
      </c>
      <c r="E52" s="30"/>
      <c r="F52" s="30"/>
      <c r="G52" s="30"/>
      <c r="H52" s="30"/>
      <c r="I52" s="30"/>
      <c r="J52" s="30"/>
      <c r="K52" s="30"/>
    </row>
    <row r="53" ht="17.399999999999999">
      <c r="D53" s="39" t="str">
        <f>VLOOKUP(Gau_1,Gau_Matrix,3,FALSE)</f>
        <v>Allgäu</v>
      </c>
      <c r="E53" s="39"/>
      <c r="F53" s="39"/>
      <c r="I53" s="39" t="str">
        <f>VLOOKUP(Gau_2,Gau_Matrix,3,FALSE)</f>
        <v>Memmingen</v>
      </c>
      <c r="J53" s="39"/>
      <c r="K53" s="39"/>
    </row>
    <row r="54" ht="21">
      <c r="D54" s="30" t="s">
        <v>148</v>
      </c>
      <c r="E54" s="30"/>
      <c r="F54" s="30"/>
      <c r="G54" s="30"/>
      <c r="H54" s="30"/>
      <c r="I54" s="30"/>
      <c r="J54" s="30"/>
      <c r="K54" s="30"/>
    </row>
    <row r="55" ht="15.6">
      <c r="B55" s="8"/>
      <c r="C55" s="8"/>
      <c r="D55" s="8"/>
      <c r="E55" s="40"/>
      <c r="F55" s="41">
        <f ca="1">F74+F64</f>
        <v>4576</v>
      </c>
      <c r="G55" s="42"/>
      <c r="H55" s="42"/>
      <c r="I55" s="41">
        <f ca="1">I74+I64</f>
        <v>4424</v>
      </c>
      <c r="J55" s="8"/>
      <c r="K55" s="8"/>
      <c r="L55" s="8"/>
      <c r="M55" s="8"/>
    </row>
    <row r="56" ht="15.6">
      <c r="B56" s="8"/>
      <c r="C56" s="16" t="s">
        <v>229</v>
      </c>
      <c r="D56" s="16"/>
      <c r="E56" s="16"/>
      <c r="F56" s="8"/>
      <c r="G56" s="43"/>
      <c r="H56" s="43"/>
      <c r="I56" s="16" t="s">
        <v>229</v>
      </c>
      <c r="J56" s="16"/>
      <c r="K56" s="16"/>
      <c r="L56" s="16"/>
      <c r="M56" s="8"/>
    </row>
    <row r="57" ht="15.6">
      <c r="B57" s="8" t="s">
        <v>239</v>
      </c>
      <c r="C57" s="44" t="s">
        <v>50</v>
      </c>
      <c r="D57" s="45"/>
      <c r="E57" s="46" t="s">
        <v>52</v>
      </c>
      <c r="F57" s="47" t="s">
        <v>53</v>
      </c>
      <c r="G57" s="48"/>
      <c r="H57" s="48"/>
      <c r="I57" s="47" t="s">
        <v>53</v>
      </c>
      <c r="J57" s="46" t="s">
        <v>52</v>
      </c>
      <c r="K57" s="49" t="s">
        <v>50</v>
      </c>
      <c r="L57" s="44"/>
      <c r="M57" s="8" t="s">
        <v>240</v>
      </c>
    </row>
    <row r="58" ht="15.6">
      <c r="B58" s="8">
        <f ca="1">IFERROR(SMALL(INDIRECT(B57&amp;"[ID]"),1),0)</f>
        <v>1.1000000000000001</v>
      </c>
      <c r="C58" s="50" t="str">
        <f ca="1">VLOOKUP(B58,INDIRECT(B57),3,FALSE)&amp;", "&amp;VLOOKUP(B58,INDIRECT(B57),2,FALSE)</f>
        <v xml:space="preserve">Katharina, Frick</v>
      </c>
      <c r="D58" s="51"/>
      <c r="E58" s="52">
        <f ca="1">VLOOKUP(B58,INDIRECT(B57),4,FALSE)</f>
        <v>2008</v>
      </c>
      <c r="F58" s="53">
        <f ca="1">VLOOKUP(B58,INDIRECT(B57),5,FALSE)</f>
        <v>389</v>
      </c>
      <c r="G58" s="54"/>
      <c r="H58" s="55"/>
      <c r="I58" s="53">
        <f ca="1">VLOOKUP(M58,INDIRECT(M57),5,FALSE)</f>
        <v>384</v>
      </c>
      <c r="J58" s="52">
        <f ca="1">VLOOKUP(M58,INDIRECT(M57),4,FALSE)</f>
        <v>2009</v>
      </c>
      <c r="K58" s="50" t="str">
        <f ca="1">VLOOKUP(M58,INDIRECT(M57),3,FALSE)&amp;", "&amp;VLOOKUP(M58,INDIRECT(M57),2,FALSE)</f>
        <v xml:space="preserve">Mandy, Seitel</v>
      </c>
      <c r="L58" s="51"/>
      <c r="M58" s="8">
        <f ca="1">IFERROR(SMALL(INDIRECT(M57&amp;"[ID]"),1),0)</f>
        <v>1.1000000000000001</v>
      </c>
    </row>
    <row r="59" ht="15.6">
      <c r="B59" s="8">
        <f ca="1">IFERROR(SMALL(INDIRECT(B57&amp;"[ID]"),2),0)</f>
        <v>2.2000000000000002</v>
      </c>
      <c r="C59" s="50" t="str">
        <f ca="1">VLOOKUP(B59,INDIRECT(B57),3,FALSE)&amp;", "&amp;VLOOKUP(B59,INDIRECT(B57),2,FALSE)</f>
        <v xml:space="preserve">Verena, Dodel</v>
      </c>
      <c r="D59" s="51"/>
      <c r="E59" s="52">
        <f ca="1">VLOOKUP(B59,INDIRECT(B57),4,FALSE)</f>
        <v>2008</v>
      </c>
      <c r="F59" s="53">
        <f ca="1">VLOOKUP(B59,INDIRECT(B57),5,FALSE)</f>
        <v>385</v>
      </c>
      <c r="G59" s="54"/>
      <c r="H59" s="55"/>
      <c r="I59" s="53">
        <f ca="1">VLOOKUP(M59,INDIRECT(M57),5,FALSE)</f>
        <v>382</v>
      </c>
      <c r="J59" s="52">
        <f ca="1">VLOOKUP(M59,INDIRECT(M57),4,FALSE)</f>
        <v>2008</v>
      </c>
      <c r="K59" s="50" t="str">
        <f ca="1">VLOOKUP(M59,INDIRECT(M57),3,FALSE)&amp;", "&amp;VLOOKUP(M59,INDIRECT(M57),2,FALSE)</f>
        <v xml:space="preserve">Amelie, Rothenhäusler</v>
      </c>
      <c r="L59" s="51"/>
      <c r="M59" s="8">
        <f ca="1">IFERROR(SMALL(INDIRECT(M57&amp;"[ID]"),2),0)</f>
        <v>2.2000000000000002</v>
      </c>
    </row>
    <row r="60" ht="15.6">
      <c r="B60" s="8">
        <f ca="1">IFERROR(SMALL(INDIRECT(B57&amp;"[ID]"),3),0)</f>
        <v>3.2999999999999998</v>
      </c>
      <c r="C60" s="50" t="str">
        <f ca="1">VLOOKUP(B60,INDIRECT(B57),3,FALSE)&amp;", "&amp;VLOOKUP(B60,INDIRECT(B57),2,FALSE)</f>
        <v xml:space="preserve">Eileen, Haug</v>
      </c>
      <c r="D60" s="51"/>
      <c r="E60" s="52">
        <f ca="1">VLOOKUP(B60,INDIRECT(B57),4,FALSE)</f>
        <v>2009</v>
      </c>
      <c r="F60" s="53">
        <f ca="1">VLOOKUP(B60,INDIRECT(B57),5,FALSE)</f>
        <v>381</v>
      </c>
      <c r="G60" s="54"/>
      <c r="H60" s="55"/>
      <c r="I60" s="53">
        <f ca="1">VLOOKUP(M60,INDIRECT(M57),5,FALSE)</f>
        <v>375</v>
      </c>
      <c r="J60" s="52">
        <f ca="1">VLOOKUP(M60,INDIRECT(M57),4,FALSE)</f>
        <v>2006</v>
      </c>
      <c r="K60" s="50" t="str">
        <f ca="1">VLOOKUP(M60,INDIRECT(M57),3,FALSE)&amp;", "&amp;VLOOKUP(M60,INDIRECT(M57),2,FALSE)</f>
        <v xml:space="preserve">Regina, Angele</v>
      </c>
      <c r="L60" s="51"/>
      <c r="M60" s="8">
        <f ca="1">IFERROR(SMALL(INDIRECT(M57&amp;"[ID]"),3),0)</f>
        <v>3.2999999999999998</v>
      </c>
    </row>
    <row r="61" ht="15.6">
      <c r="B61" s="8">
        <f ca="1">IFERROR(SMALL(INDIRECT(B57&amp;"[ID]"),4),0)</f>
        <v>3.7999999999999998</v>
      </c>
      <c r="C61" s="50" t="str">
        <f ca="1">VLOOKUP(B61,INDIRECT(B57),3,FALSE)&amp;", "&amp;VLOOKUP(B61,INDIRECT(B57),2,FALSE)</f>
        <v xml:space="preserve">Florian, Rogg</v>
      </c>
      <c r="D61" s="51"/>
      <c r="E61" s="52">
        <f ca="1">VLOOKUP(B61,INDIRECT(B57),4,FALSE)</f>
        <v>2008</v>
      </c>
      <c r="F61" s="53">
        <f ca="1">VLOOKUP(B61,INDIRECT(B57),5,FALSE)</f>
        <v>381</v>
      </c>
      <c r="G61" s="54"/>
      <c r="H61" s="55"/>
      <c r="I61" s="53">
        <f ca="1">VLOOKUP(M61,INDIRECT(M57),5,FALSE)</f>
        <v>367</v>
      </c>
      <c r="J61" s="52">
        <f ca="1">VLOOKUP(M61,INDIRECT(M57),4,FALSE)</f>
        <v>2009</v>
      </c>
      <c r="K61" s="50" t="str">
        <f ca="1">VLOOKUP(M61,INDIRECT(M57),3,FALSE)&amp;", "&amp;VLOOKUP(M61,INDIRECT(M57),2,FALSE)</f>
        <v xml:space="preserve">Magdalena, Wipijewski</v>
      </c>
      <c r="L61" s="51"/>
      <c r="M61" s="8">
        <f ca="1">IFERROR(SMALL(INDIRECT(M57&amp;"[ID]"),4),0)</f>
        <v>4.4000000000000004</v>
      </c>
    </row>
    <row r="62" ht="15.6">
      <c r="B62" s="8">
        <f ca="1">IFERROR(SMALL(INDIRECT(B57&amp;"[ID]"),5),0)</f>
        <v>5.4000000000000004</v>
      </c>
      <c r="C62" s="50" t="str">
        <f ca="1">VLOOKUP(B62,INDIRECT(B57),3,FALSE)&amp;", "&amp;VLOOKUP(B62,INDIRECT(B57),2,FALSE)</f>
        <v xml:space="preserve">Elias, Holzheu</v>
      </c>
      <c r="D62" s="51"/>
      <c r="E62" s="52">
        <f ca="1">VLOOKUP(B62,INDIRECT(B57),4,FALSE)</f>
        <v>2006</v>
      </c>
      <c r="F62" s="53">
        <f ca="1">VLOOKUP(B62,INDIRECT(B57),5,FALSE)</f>
        <v>378</v>
      </c>
      <c r="G62" s="54"/>
      <c r="H62" s="55"/>
      <c r="I62" s="53">
        <f ca="1">VLOOKUP(M62,INDIRECT(M57),5,FALSE)</f>
        <v>353</v>
      </c>
      <c r="J62" s="52">
        <f ca="1">VLOOKUP(M62,INDIRECT(M57),4,FALSE)</f>
        <v>2009</v>
      </c>
      <c r="K62" s="50" t="str">
        <f ca="1">VLOOKUP(M62,INDIRECT(M57),3,FALSE)&amp;", "&amp;VLOOKUP(M62,INDIRECT(M57),2,FALSE)</f>
        <v xml:space="preserve">Matthias, Negele</v>
      </c>
      <c r="L62" s="51"/>
      <c r="M62" s="8">
        <f ca="1">IFERROR(SMALL(INDIRECT(M57&amp;"[ID]"),5),0)</f>
        <v>5.5</v>
      </c>
    </row>
    <row r="63" ht="15.6">
      <c r="B63" s="8">
        <f ca="1">IFERROR(SMALL(INDIRECT(B57&amp;"[ID]"),6),0)</f>
        <v>5.5</v>
      </c>
      <c r="C63" s="50" t="str">
        <f ca="1">VLOOKUP(B63,INDIRECT(B57),3,FALSE)&amp;", "&amp;VLOOKUP(B63,INDIRECT(B57),2,FALSE)</f>
        <v xml:space="preserve">Jan, Morsch</v>
      </c>
      <c r="D63" s="51"/>
      <c r="E63" s="52">
        <f ca="1">VLOOKUP(B63,INDIRECT(B57),4,FALSE)</f>
        <v>2009</v>
      </c>
      <c r="F63" s="53">
        <f ca="1">VLOOKUP(B63,INDIRECT(B57),5,FALSE)</f>
        <v>378</v>
      </c>
      <c r="G63" s="54"/>
      <c r="H63" s="55"/>
      <c r="I63" s="53">
        <f ca="1">VLOOKUP(M63,INDIRECT(M57),5,FALSE)</f>
        <v>350</v>
      </c>
      <c r="J63" s="52">
        <f ca="1">VLOOKUP(M63,INDIRECT(M57),4,FALSE)</f>
        <v>2007</v>
      </c>
      <c r="K63" s="50" t="str">
        <f ca="1">VLOOKUP(M63,INDIRECT(M57),3,FALSE)&amp;", "&amp;VLOOKUP(M63,INDIRECT(M57),2,FALSE)</f>
        <v xml:space="preserve">Tanja, Kirchmaier</v>
      </c>
      <c r="L63" s="51"/>
      <c r="M63" s="8">
        <f ca="1">IFERROR(SMALL(INDIRECT(M57&amp;"[ID]"),6),0)</f>
        <v>6.5999999999999996</v>
      </c>
    </row>
    <row r="64" ht="15.6">
      <c r="B64" s="40"/>
      <c r="C64" s="40"/>
      <c r="D64" s="56"/>
      <c r="E64" s="57"/>
      <c r="F64" s="58">
        <f ca="1">SUM(F58:F63)</f>
        <v>2292</v>
      </c>
      <c r="G64" s="54"/>
      <c r="H64" s="55"/>
      <c r="I64" s="58">
        <f ca="1">SUM(I58:I63)</f>
        <v>2211</v>
      </c>
      <c r="J64" s="57"/>
      <c r="K64" s="56"/>
      <c r="L64" s="40"/>
      <c r="M64" s="40"/>
    </row>
    <row r="66" ht="15.6">
      <c r="C66" s="16" t="s">
        <v>232</v>
      </c>
      <c r="D66" s="16"/>
      <c r="E66" s="16"/>
      <c r="F66" s="16"/>
      <c r="I66" s="16" t="s">
        <v>232</v>
      </c>
      <c r="J66" s="16"/>
      <c r="K66" s="16"/>
      <c r="L66" s="16"/>
      <c r="M66" s="8"/>
    </row>
    <row r="67" ht="15.6">
      <c r="B67" s="8" t="s">
        <v>241</v>
      </c>
      <c r="C67" s="44" t="s">
        <v>50</v>
      </c>
      <c r="D67" s="45"/>
      <c r="E67" s="46" t="s">
        <v>52</v>
      </c>
      <c r="F67" s="47" t="s">
        <v>53</v>
      </c>
      <c r="G67" s="48"/>
      <c r="H67" s="48"/>
      <c r="I67" s="47" t="s">
        <v>53</v>
      </c>
      <c r="J67" s="46" t="s">
        <v>52</v>
      </c>
      <c r="K67" s="49" t="s">
        <v>50</v>
      </c>
      <c r="L67" s="44"/>
      <c r="M67" s="8" t="s">
        <v>242</v>
      </c>
    </row>
    <row r="68" ht="15.6">
      <c r="B68" s="8">
        <f ca="1">IFERROR(SMALL(INDIRECT(B67&amp;"[ID]"),1),0)</f>
        <v>1.3</v>
      </c>
      <c r="C68" s="50" t="str">
        <f ca="1">VLOOKUP(B68,INDIRECT(B67),3,FALSE)&amp;", "&amp;VLOOKUP(B68,INDIRECT(B67),2,FALSE)</f>
        <v xml:space="preserve">Eileen, Haug</v>
      </c>
      <c r="D68" s="51"/>
      <c r="E68" s="52">
        <f ca="1">VLOOKUP(B68,INDIRECT(B67),4,FALSE)</f>
        <v>2009</v>
      </c>
      <c r="F68" s="53">
        <f ca="1">VLOOKUP(B68,INDIRECT(B67),5,FALSE)</f>
        <v>385</v>
      </c>
      <c r="G68" s="54"/>
      <c r="H68" s="55"/>
      <c r="I68" s="53">
        <f ca="1">VLOOKUP(M68,INDIRECT(M67),5,FALSE)</f>
        <v>375</v>
      </c>
      <c r="J68" s="52">
        <f ca="1">VLOOKUP(M68,INDIRECT(M67),4,FALSE)</f>
        <v>2006</v>
      </c>
      <c r="K68" s="50" t="str">
        <f ca="1">VLOOKUP(M68,INDIRECT(M67),3,FALSE)&amp;", "&amp;VLOOKUP(M68,INDIRECT(M67),2,FALSE)</f>
        <v xml:space="preserve">Regina, Angele</v>
      </c>
      <c r="L68" s="51"/>
      <c r="M68" s="8">
        <f ca="1">IFERROR(SMALL(INDIRECT(M67&amp;"[ID]"),1),0)</f>
        <v>1.3</v>
      </c>
    </row>
    <row r="69" ht="15.6">
      <c r="B69" s="8">
        <f ca="1">IFERROR(SMALL(INDIRECT(B67&amp;"[ID]"),2),0)</f>
        <v>1.8</v>
      </c>
      <c r="C69" s="50" t="str">
        <f ca="1">VLOOKUP(B69,INDIRECT(B67),3,FALSE)&amp;", "&amp;VLOOKUP(B69,INDIRECT(B67),2,FALSE)</f>
        <v xml:space="preserve">Verena, Dodel</v>
      </c>
      <c r="D69" s="51"/>
      <c r="E69" s="52">
        <f ca="1">VLOOKUP(B69,INDIRECT(B67),4,FALSE)</f>
        <v>2008</v>
      </c>
      <c r="F69" s="53">
        <f ca="1">VLOOKUP(B69,INDIRECT(B67),5,FALSE)</f>
        <v>385</v>
      </c>
      <c r="G69" s="59"/>
      <c r="H69" s="60"/>
      <c r="I69" s="53">
        <f ca="1">VLOOKUP(M69,INDIRECT(M67),5,FALSE)</f>
        <v>372</v>
      </c>
      <c r="J69" s="52">
        <f ca="1">VLOOKUP(M69,INDIRECT(M67),4,FALSE)</f>
        <v>2008</v>
      </c>
      <c r="K69" s="50" t="str">
        <f ca="1">VLOOKUP(M69,INDIRECT(M67),3,FALSE)&amp;", "&amp;VLOOKUP(M69,INDIRECT(M67),2,FALSE)</f>
        <v xml:space="preserve">Amelie, Rothenhäusler</v>
      </c>
      <c r="L69" s="51"/>
      <c r="M69" s="8">
        <f ca="1">IFERROR(SMALL(INDIRECT(M67&amp;"[ID]"),2),0)</f>
        <v>2.3999999999999999</v>
      </c>
    </row>
    <row r="70" ht="15.6">
      <c r="B70" s="8">
        <f ca="1">IFERROR(SMALL(INDIRECT(B67&amp;"[ID]"),3),0)</f>
        <v>3.1000000000000001</v>
      </c>
      <c r="C70" s="50" t="str">
        <f ca="1">VLOOKUP(B70,INDIRECT(B67),3,FALSE)&amp;", "&amp;VLOOKUP(B70,INDIRECT(B67),2,FALSE)</f>
        <v xml:space="preserve">Katharina, Frick</v>
      </c>
      <c r="D70" s="51"/>
      <c r="E70" s="52">
        <f ca="1">VLOOKUP(B70,INDIRECT(B67),4,FALSE)</f>
        <v>2008</v>
      </c>
      <c r="F70" s="53">
        <f ca="1">VLOOKUP(B70,INDIRECT(B67),5,FALSE)</f>
        <v>381</v>
      </c>
      <c r="G70" s="59"/>
      <c r="H70" s="60"/>
      <c r="I70" s="53">
        <f ca="1">VLOOKUP(M70,INDIRECT(M67),5,FALSE)</f>
        <v>369</v>
      </c>
      <c r="J70" s="52">
        <f ca="1">VLOOKUP(M70,INDIRECT(M67),4,FALSE)</f>
        <v>2009</v>
      </c>
      <c r="K70" s="50" t="str">
        <f ca="1">VLOOKUP(M70,INDIRECT(M67),3,FALSE)&amp;", "&amp;VLOOKUP(M70,INDIRECT(M67),2,FALSE)</f>
        <v xml:space="preserve">Mandy, Seitel</v>
      </c>
      <c r="L70" s="51"/>
      <c r="M70" s="8">
        <f ca="1">IFERROR(SMALL(INDIRECT(M67&amp;"[ID]"),3),0)</f>
        <v>3.1000000000000001</v>
      </c>
    </row>
    <row r="71" ht="15.6">
      <c r="B71" s="8">
        <f ca="1">IFERROR(SMALL(INDIRECT(B67&amp;"[ID]"),4),0)</f>
        <v>4.5</v>
      </c>
      <c r="C71" s="50" t="str">
        <f ca="1">VLOOKUP(B71,INDIRECT(B67),3,FALSE)&amp;", "&amp;VLOOKUP(B71,INDIRECT(B67),2,FALSE)</f>
        <v xml:space="preserve">Elias, Holzheu</v>
      </c>
      <c r="D71" s="51"/>
      <c r="E71" s="52">
        <f ca="1">VLOOKUP(B71,INDIRECT(B67),4,FALSE)</f>
        <v>2006</v>
      </c>
      <c r="F71" s="53">
        <f ca="1">VLOOKUP(B71,INDIRECT(B67),5,FALSE)</f>
        <v>379</v>
      </c>
      <c r="G71" s="61"/>
      <c r="H71" s="62"/>
      <c r="I71" s="53">
        <f ca="1">VLOOKUP(M71,INDIRECT(M67),5,FALSE)</f>
        <v>368</v>
      </c>
      <c r="J71" s="52">
        <f ca="1">VLOOKUP(M71,INDIRECT(M67),4,FALSE)</f>
        <v>2009</v>
      </c>
      <c r="K71" s="50" t="str">
        <f ca="1">VLOOKUP(M71,INDIRECT(M67),3,FALSE)&amp;", "&amp;VLOOKUP(M71,INDIRECT(M67),2,FALSE)</f>
        <v xml:space="preserve">Matthias, Negele</v>
      </c>
      <c r="L71" s="51"/>
      <c r="M71" s="8">
        <f ca="1">IFERROR(SMALL(INDIRECT(M67&amp;"[ID]"),4),0)</f>
        <v>4.5</v>
      </c>
    </row>
    <row r="72" ht="15.6">
      <c r="B72" s="8">
        <f ca="1">IFERROR(SMALL(INDIRECT(B67&amp;"[ID]"),5),0)</f>
        <v>4.7000000000000002</v>
      </c>
      <c r="C72" s="50" t="str">
        <f ca="1">VLOOKUP(B72,INDIRECT(B67),3,FALSE)&amp;", "&amp;VLOOKUP(B72,INDIRECT(B67),2,FALSE)</f>
        <v xml:space="preserve">Jan, Morsch</v>
      </c>
      <c r="D72" s="51"/>
      <c r="E72" s="52">
        <f ca="1">VLOOKUP(B72,INDIRECT(B67),4,FALSE)</f>
        <v>2009</v>
      </c>
      <c r="F72" s="53">
        <f ca="1">VLOOKUP(B72,INDIRECT(B67),5,FALSE)</f>
        <v>379</v>
      </c>
      <c r="G72" s="61"/>
      <c r="H72" s="62"/>
      <c r="I72" s="53">
        <f ca="1">VLOOKUP(M72,INDIRECT(M67),5,FALSE)</f>
        <v>365</v>
      </c>
      <c r="J72" s="52">
        <f ca="1">VLOOKUP(M72,INDIRECT(M67),4,FALSE)</f>
        <v>2007</v>
      </c>
      <c r="K72" s="50" t="str">
        <f ca="1">VLOOKUP(M72,INDIRECT(M67),3,FALSE)&amp;", "&amp;VLOOKUP(M72,INDIRECT(M67),2,FALSE)</f>
        <v xml:space="preserve">Tanja, Kirchmaier</v>
      </c>
      <c r="L72" s="51"/>
      <c r="M72" s="8">
        <f ca="1">IFERROR(SMALL(INDIRECT(M67&amp;"[ID]"),5),0)</f>
        <v>5.5999999999999996</v>
      </c>
    </row>
    <row r="73" ht="15.6">
      <c r="B73" s="8">
        <f ca="1">IFERROR(SMALL(INDIRECT(B67&amp;"[ID]"),6),0)</f>
        <v>6.4000000000000004</v>
      </c>
      <c r="C73" s="50" t="str">
        <f ca="1">VLOOKUP(B73,INDIRECT(B67),3,FALSE)&amp;", "&amp;VLOOKUP(B73,INDIRECT(B67),2,FALSE)</f>
        <v xml:space="preserve">Florian, Rogg</v>
      </c>
      <c r="D73" s="51"/>
      <c r="E73" s="52">
        <f ca="1">VLOOKUP(B73,INDIRECT(B67),4,FALSE)</f>
        <v>2008</v>
      </c>
      <c r="F73" s="53">
        <f ca="1">VLOOKUP(B73,INDIRECT(B67),5,FALSE)</f>
        <v>375</v>
      </c>
      <c r="G73" s="61"/>
      <c r="H73" s="62"/>
      <c r="I73" s="53">
        <f ca="1">VLOOKUP(M73,INDIRECT(M67),5,FALSE)</f>
        <v>364</v>
      </c>
      <c r="J73" s="52">
        <f ca="1">VLOOKUP(M73,INDIRECT(M67),4,FALSE)</f>
        <v>2008</v>
      </c>
      <c r="K73" s="50" t="str">
        <f ca="1">VLOOKUP(M73,INDIRECT(M67),3,FALSE)&amp;", "&amp;VLOOKUP(M73,INDIRECT(M67),2,FALSE)</f>
        <v xml:space="preserve">Johannes, Klein</v>
      </c>
      <c r="L73" s="51"/>
      <c r="M73" s="8">
        <f ca="1">IFERROR(SMALL(INDIRECT(M67&amp;"[ID]"),6),0)</f>
        <v>6.7000000000000002</v>
      </c>
    </row>
    <row r="74" ht="15.6">
      <c r="E74" s="42"/>
      <c r="F74" s="58">
        <f ca="1">SUM(F68:F73)</f>
        <v>2284</v>
      </c>
      <c r="G74" s="54"/>
      <c r="H74" s="55"/>
      <c r="I74" s="58">
        <f ca="1">SUM(I68:I73)</f>
        <v>2213</v>
      </c>
      <c r="J74" s="42"/>
    </row>
    <row r="75">
      <c r="E75" s="42"/>
      <c r="J75" s="42"/>
    </row>
    <row r="76" ht="21">
      <c r="B76" s="38"/>
      <c r="C76" s="38"/>
      <c r="D76" s="30" t="s">
        <v>0</v>
      </c>
      <c r="E76" s="30"/>
      <c r="F76" s="30"/>
      <c r="G76" s="30"/>
      <c r="H76" s="30"/>
      <c r="I76" s="30"/>
      <c r="J76" s="30"/>
      <c r="K76" s="30"/>
      <c r="L76" s="38"/>
      <c r="M76" s="38"/>
    </row>
    <row r="77" ht="21">
      <c r="D77" s="30">
        <f ca="1">Sportjahr</f>
        <v>2026</v>
      </c>
      <c r="E77" s="30"/>
      <c r="F77" s="30"/>
      <c r="G77" s="30"/>
      <c r="H77" s="30"/>
      <c r="I77" s="30"/>
      <c r="J77" s="30"/>
      <c r="K77" s="30"/>
    </row>
    <row r="78" ht="17.399999999999999">
      <c r="D78" s="39" t="str">
        <f>VLOOKUP(Gau_1,Gau_Matrix,3,FALSE)</f>
        <v>Allgäu</v>
      </c>
      <c r="E78" s="39"/>
      <c r="F78" s="39"/>
      <c r="I78" s="39" t="str">
        <f>VLOOKUP(Gau_2,Gau_Matrix,3,FALSE)</f>
        <v>Memmingen</v>
      </c>
      <c r="J78" s="39"/>
      <c r="K78" s="39"/>
    </row>
    <row r="79" ht="21">
      <c r="D79" s="30" t="s">
        <v>191</v>
      </c>
      <c r="E79" s="30"/>
      <c r="F79" s="30"/>
      <c r="G79" s="30"/>
      <c r="H79" s="30"/>
      <c r="I79" s="30"/>
      <c r="J79" s="30"/>
      <c r="K79" s="30"/>
    </row>
    <row r="80" ht="15.6">
      <c r="B80" s="8"/>
      <c r="C80" s="8"/>
      <c r="D80" s="8"/>
      <c r="E80" s="40"/>
      <c r="F80" s="41">
        <f ca="1">F93+F86</f>
        <v>1962</v>
      </c>
      <c r="G80" s="42"/>
      <c r="H80" s="42"/>
      <c r="I80" s="41">
        <f ca="1">I93+I86</f>
        <v>2108</v>
      </c>
      <c r="J80" s="8"/>
      <c r="K80" s="8"/>
      <c r="L80" s="8"/>
      <c r="M80" s="8"/>
    </row>
    <row r="81" ht="15.6">
      <c r="B81" s="8"/>
      <c r="C81" s="16" t="s">
        <v>229</v>
      </c>
      <c r="D81" s="16"/>
      <c r="E81" s="16"/>
      <c r="F81" s="8"/>
      <c r="G81" s="43"/>
      <c r="H81" s="43"/>
      <c r="I81" s="16" t="s">
        <v>229</v>
      </c>
      <c r="J81" s="16"/>
      <c r="K81" s="16"/>
      <c r="L81" s="16"/>
      <c r="M81" s="8"/>
    </row>
    <row r="82" ht="15.6">
      <c r="B82" s="8" t="s">
        <v>243</v>
      </c>
      <c r="C82" s="44" t="s">
        <v>50</v>
      </c>
      <c r="D82" s="45"/>
      <c r="E82" s="46" t="s">
        <v>52</v>
      </c>
      <c r="F82" s="47" t="s">
        <v>53</v>
      </c>
      <c r="G82" s="48"/>
      <c r="H82" s="48"/>
      <c r="I82" s="47" t="s">
        <v>53</v>
      </c>
      <c r="J82" s="46" t="s">
        <v>52</v>
      </c>
      <c r="K82" s="49" t="s">
        <v>50</v>
      </c>
      <c r="L82" s="44"/>
      <c r="M82" s="8" t="s">
        <v>244</v>
      </c>
    </row>
    <row r="83" ht="15.6">
      <c r="B83" s="8">
        <f ca="1">IFERROR(SMALL(INDIRECT(B82&amp;"[ID]"),1),0)</f>
        <v>1.3</v>
      </c>
      <c r="C83" s="50" t="str">
        <f ca="1">VLOOKUP(B83,INDIRECT(B82),3,FALSE)&amp;", "&amp;VLOOKUP(B83,INDIRECT(B82),2,FALSE)</f>
        <v xml:space="preserve">Linda , Yarde </v>
      </c>
      <c r="D83" s="51"/>
      <c r="E83" s="52">
        <f ca="1">VLOOKUP(B83,INDIRECT(B82),4,FALSE)</f>
        <v>2011</v>
      </c>
      <c r="F83" s="53">
        <f ca="1">VLOOKUP(B83,INDIRECT(B82),5,FALSE)</f>
        <v>348</v>
      </c>
      <c r="G83" s="54"/>
      <c r="H83" s="55"/>
      <c r="I83" s="53">
        <f ca="1">VLOOKUP(M83,INDIRECT(M82),5,FALSE)</f>
        <v>361</v>
      </c>
      <c r="J83" s="52">
        <f ca="1">VLOOKUP(M83,INDIRECT(M82),4,FALSE)</f>
        <v>2006</v>
      </c>
      <c r="K83" s="50" t="str">
        <f ca="1">VLOOKUP(M83,INDIRECT(M82),3,FALSE)&amp;", "&amp;VLOOKUP(M83,INDIRECT(M82),2,FALSE)</f>
        <v xml:space="preserve">Antonia, Früh</v>
      </c>
      <c r="L83" s="51"/>
      <c r="M83" s="8">
        <f ca="1">IFERROR(SMALL(INDIRECT(M82&amp;"[ID]"),1),0)</f>
        <v>1.5</v>
      </c>
    </row>
    <row r="84" ht="15.6">
      <c r="B84" s="8">
        <f ca="1">IFERROR(SMALL(INDIRECT(B82&amp;"[ID]"),2),0)</f>
        <v>2.3999999999999999</v>
      </c>
      <c r="C84" s="50" t="str">
        <f ca="1">VLOOKUP(B84,INDIRECT(B82),3,FALSE)&amp;", "&amp;VLOOKUP(B84,INDIRECT(B82),2,FALSE)</f>
        <v xml:space="preserve">Leonie , Yarde </v>
      </c>
      <c r="D84" s="51"/>
      <c r="E84" s="52">
        <f ca="1">VLOOKUP(B84,INDIRECT(B82),4,FALSE)</f>
        <v>2009</v>
      </c>
      <c r="F84" s="53">
        <f ca="1">VLOOKUP(B84,INDIRECT(B82),5,FALSE)</f>
        <v>319</v>
      </c>
      <c r="G84" s="54"/>
      <c r="H84" s="55"/>
      <c r="I84" s="53">
        <f ca="1">VLOOKUP(M84,INDIRECT(M82),5,FALSE)</f>
        <v>350</v>
      </c>
      <c r="J84" s="52">
        <f ca="1">VLOOKUP(M84,INDIRECT(M82),4,FALSE)</f>
        <v>2008</v>
      </c>
      <c r="K84" s="50" t="str">
        <f ca="1">VLOOKUP(M84,INDIRECT(M82),3,FALSE)&amp;", "&amp;VLOOKUP(M84,INDIRECT(M82),2,FALSE)</f>
        <v xml:space="preserve">Philipp, Unterreithmayr</v>
      </c>
      <c r="L84" s="51"/>
      <c r="M84" s="8">
        <f ca="1">IFERROR(SMALL(INDIRECT(M82&amp;"[ID]"),2),0)</f>
        <v>2.1000000000000001</v>
      </c>
    </row>
    <row r="85" ht="15.6">
      <c r="B85" s="8">
        <f ca="1">IFERROR(SMALL(INDIRECT(B82&amp;"[ID]"),3),0)</f>
        <v>3.1000000000000001</v>
      </c>
      <c r="C85" s="50" t="str">
        <f ca="1">VLOOKUP(B85,INDIRECT(B82),3,FALSE)&amp;", "&amp;VLOOKUP(B85,INDIRECT(B82),2,FALSE)</f>
        <v xml:space="preserve">Fabian, Lorenz</v>
      </c>
      <c r="D85" s="51"/>
      <c r="E85" s="52">
        <f ca="1">VLOOKUP(B85,INDIRECT(B82),4,FALSE)</f>
        <v>2009</v>
      </c>
      <c r="F85" s="53">
        <f ca="1">VLOOKUP(B85,INDIRECT(B82),5,FALSE)</f>
        <v>316</v>
      </c>
      <c r="G85" s="54"/>
      <c r="H85" s="55"/>
      <c r="I85" s="53">
        <f ca="1">VLOOKUP(M85,INDIRECT(M82),5,FALSE)</f>
        <v>344</v>
      </c>
      <c r="J85" s="52">
        <f ca="1">VLOOKUP(M85,INDIRECT(M82),4,FALSE)</f>
        <v>2008</v>
      </c>
      <c r="K85" s="50" t="str">
        <f ca="1">VLOOKUP(M85,INDIRECT(M82),3,FALSE)&amp;", "&amp;VLOOKUP(M85,INDIRECT(M82),2,FALSE)</f>
        <v xml:space="preserve">Simon, Schönmetzler</v>
      </c>
      <c r="L85" s="51"/>
      <c r="M85" s="8">
        <f ca="1">IFERROR(SMALL(INDIRECT(M82&amp;"[ID]"),3),0)</f>
        <v>3.2000000000000002</v>
      </c>
    </row>
    <row r="86" ht="15.6">
      <c r="B86" s="40"/>
      <c r="C86" s="40"/>
      <c r="D86" s="56"/>
      <c r="E86" s="57"/>
      <c r="F86" s="58">
        <f ca="1">SUM(F83:F85)</f>
        <v>983</v>
      </c>
      <c r="G86" s="54"/>
      <c r="H86" s="55"/>
      <c r="I86" s="58">
        <f ca="1">SUM(I83:I85)</f>
        <v>1055</v>
      </c>
      <c r="J86" s="57"/>
      <c r="K86" s="56"/>
      <c r="L86" s="40"/>
      <c r="M86" s="40"/>
    </row>
    <row r="88" ht="15.6">
      <c r="C88" s="16" t="s">
        <v>232</v>
      </c>
      <c r="D88" s="16"/>
      <c r="E88" s="16"/>
      <c r="F88" s="16"/>
      <c r="I88" s="16" t="s">
        <v>232</v>
      </c>
      <c r="J88" s="16"/>
      <c r="K88" s="16"/>
      <c r="L88" s="16"/>
      <c r="M88" s="8"/>
    </row>
    <row r="89" ht="15.6">
      <c r="B89" s="8" t="s">
        <v>245</v>
      </c>
      <c r="C89" s="44" t="s">
        <v>50</v>
      </c>
      <c r="D89" s="45"/>
      <c r="E89" s="46" t="s">
        <v>52</v>
      </c>
      <c r="F89" s="47" t="s">
        <v>53</v>
      </c>
      <c r="G89" s="48"/>
      <c r="H89" s="48"/>
      <c r="I89" s="47" t="s">
        <v>53</v>
      </c>
      <c r="J89" s="46" t="s">
        <v>52</v>
      </c>
      <c r="K89" s="49" t="s">
        <v>50</v>
      </c>
      <c r="L89" s="44"/>
      <c r="M89" s="8" t="s">
        <v>246</v>
      </c>
    </row>
    <row r="90" ht="15.6">
      <c r="B90" s="8">
        <f ca="1">IFERROR(SMALL(INDIRECT(B89&amp;"[ID]"),1),0)</f>
        <v>1.2</v>
      </c>
      <c r="C90" s="50" t="str">
        <f ca="1">VLOOKUP(B90,INDIRECT(B89),3,FALSE)&amp;", "&amp;VLOOKUP(B90,INDIRECT(B89),2,FALSE)</f>
        <v xml:space="preserve">Linda , Yarde </v>
      </c>
      <c r="D90" s="51"/>
      <c r="E90" s="52">
        <f ca="1">VLOOKUP(B90,INDIRECT(B89),4,FALSE)</f>
        <v>2011</v>
      </c>
      <c r="F90" s="53">
        <f ca="1">VLOOKUP(B90,INDIRECT(B89),5,FALSE)</f>
        <v>335</v>
      </c>
      <c r="G90" s="54"/>
      <c r="H90" s="55"/>
      <c r="I90" s="53">
        <f ca="1">VLOOKUP(M90,INDIRECT(M89),5,FALSE)</f>
        <v>354</v>
      </c>
      <c r="J90" s="52">
        <f ca="1">VLOOKUP(M90,INDIRECT(M89),4,FALSE)</f>
        <v>2006</v>
      </c>
      <c r="K90" s="50" t="str">
        <f ca="1">VLOOKUP(M90,INDIRECT(M89),3,FALSE)&amp;", "&amp;VLOOKUP(M90,INDIRECT(M89),2,FALSE)</f>
        <v xml:space="preserve">Antonia, Früh</v>
      </c>
      <c r="L90" s="51"/>
      <c r="M90" s="8">
        <f ca="1">IFERROR(SMALL(INDIRECT(M89&amp;"[ID]"),1),0)</f>
        <v>1.5</v>
      </c>
    </row>
    <row r="91" ht="15.6">
      <c r="B91" s="8">
        <f ca="1">IFERROR(SMALL(INDIRECT(B89&amp;"[ID]"),2),0)</f>
        <v>2.1000000000000001</v>
      </c>
      <c r="C91" s="50" t="str">
        <f ca="1">VLOOKUP(B91,INDIRECT(B89),3,FALSE)&amp;", "&amp;VLOOKUP(B91,INDIRECT(B89),2,FALSE)</f>
        <v xml:space="preserve">Fabian, Renger</v>
      </c>
      <c r="D91" s="51"/>
      <c r="E91" s="52">
        <f ca="1">VLOOKUP(B91,INDIRECT(B89),4,FALSE)</f>
        <v>2008</v>
      </c>
      <c r="F91" s="53">
        <f ca="1">VLOOKUP(B91,INDIRECT(B89),5,FALSE)</f>
        <v>324</v>
      </c>
      <c r="G91" s="59"/>
      <c r="H91" s="60"/>
      <c r="I91" s="53">
        <f ca="1">VLOOKUP(M91,INDIRECT(M89),5,FALSE)</f>
        <v>352</v>
      </c>
      <c r="J91" s="52">
        <f ca="1">VLOOKUP(M91,INDIRECT(M89),4,FALSE)</f>
        <v>2006</v>
      </c>
      <c r="K91" s="50" t="str">
        <f ca="1">VLOOKUP(M91,INDIRECT(M89),3,FALSE)&amp;", "&amp;VLOOKUP(M91,INDIRECT(M89),2,FALSE)</f>
        <v xml:space="preserve">Vincenz, Haug</v>
      </c>
      <c r="L91" s="51"/>
      <c r="M91" s="8">
        <f ca="1">IFERROR(SMALL(INDIRECT(M89&amp;"[ID]"),2),0)</f>
        <v>2.2999999999999998</v>
      </c>
    </row>
    <row r="92" ht="15.6">
      <c r="B92" s="8">
        <f ca="1">IFERROR(SMALL(INDIRECT(B89&amp;"[ID]"),3),0)</f>
        <v>3.3999999999999999</v>
      </c>
      <c r="C92" s="50" t="str">
        <f ca="1">VLOOKUP(B92,INDIRECT(B89),3,FALSE)&amp;", "&amp;VLOOKUP(B92,INDIRECT(B89),2,FALSE)</f>
        <v xml:space="preserve">Fabian, Lorenz</v>
      </c>
      <c r="D92" s="51"/>
      <c r="E92" s="52">
        <f ca="1">VLOOKUP(B92,INDIRECT(B89),4,FALSE)</f>
        <v>2009</v>
      </c>
      <c r="F92" s="53">
        <f ca="1">VLOOKUP(B92,INDIRECT(B89),5,FALSE)</f>
        <v>320</v>
      </c>
      <c r="G92" s="59"/>
      <c r="H92" s="60"/>
      <c r="I92" s="53">
        <f ca="1">VLOOKUP(M92,INDIRECT(M89),5,FALSE)</f>
        <v>347</v>
      </c>
      <c r="J92" s="52">
        <f ca="1">VLOOKUP(M92,INDIRECT(M89),4,FALSE)</f>
        <v>2008</v>
      </c>
      <c r="K92" s="50" t="str">
        <f ca="1">VLOOKUP(M92,INDIRECT(M89),3,FALSE)&amp;", "&amp;VLOOKUP(M92,INDIRECT(M89),2,FALSE)</f>
        <v xml:space="preserve">Philipp, Unterreithmayr</v>
      </c>
      <c r="L92" s="51"/>
      <c r="M92" s="8">
        <f ca="1">IFERROR(SMALL(INDIRECT(M89&amp;"[ID]"),3),0)</f>
        <v>3.1000000000000001</v>
      </c>
    </row>
    <row r="93" ht="15.6">
      <c r="E93" s="42"/>
      <c r="F93" s="58">
        <f ca="1">SUM(F90:F92)</f>
        <v>979</v>
      </c>
      <c r="G93" s="54"/>
      <c r="H93" s="55"/>
      <c r="I93" s="58">
        <f ca="1">SUM(I90:I92)</f>
        <v>1053</v>
      </c>
      <c r="J93" s="42"/>
    </row>
    <row r="94">
      <c r="E94" s="42"/>
      <c r="J94" s="42"/>
    </row>
  </sheetData>
  <sheetProtection algorithmName="SHA-512" hashValue="lIeRVrLn+vB9eYs6uSyHbOo/McFQL/rvpTnY5Sa925gu0N/ytjXg37DW/x3t4En1ABF7BznaQwwx76xBqaDLAw==" saltValue="XJLngUDzahjwNsn4Rnr9ew==" spinCount="100000" autoFilter="1" deleteColumns="1" deleteRows="1" formatCells="1" formatColumns="1" formatRows="1" insertColumns="1" insertHyperlinks="1" insertRows="1" objects="1" pivotTables="1" scenarios="1" selectLockedCells="1" selectUnlockedCells="0" sheet="1" sort="1"/>
  <mergeCells count="136">
    <mergeCell ref="C21:D21"/>
    <mergeCell ref="C22:D22"/>
    <mergeCell ref="I3:K3"/>
    <mergeCell ref="C23:D23"/>
    <mergeCell ref="K8:L8"/>
    <mergeCell ref="K9:L9"/>
    <mergeCell ref="K10:L10"/>
    <mergeCell ref="K11:L11"/>
    <mergeCell ref="K12:L12"/>
    <mergeCell ref="K13:L13"/>
    <mergeCell ref="K18:L18"/>
    <mergeCell ref="K19:L19"/>
    <mergeCell ref="K20:L20"/>
    <mergeCell ref="K21:L21"/>
    <mergeCell ref="K22:L22"/>
    <mergeCell ref="K23:L23"/>
    <mergeCell ref="C17:D17"/>
    <mergeCell ref="K17:L17"/>
    <mergeCell ref="D26:K26"/>
    <mergeCell ref="D27:K27"/>
    <mergeCell ref="D28:F28"/>
    <mergeCell ref="I28:K28"/>
    <mergeCell ref="D29:K29"/>
    <mergeCell ref="D1:K1"/>
    <mergeCell ref="D2:K2"/>
    <mergeCell ref="D4:K4"/>
    <mergeCell ref="I16:L16"/>
    <mergeCell ref="C16:F16"/>
    <mergeCell ref="D3:F3"/>
    <mergeCell ref="C11:D11"/>
    <mergeCell ref="C12:D12"/>
    <mergeCell ref="C13:D13"/>
    <mergeCell ref="K7:L7"/>
    <mergeCell ref="I6:L6"/>
    <mergeCell ref="C8:D8"/>
    <mergeCell ref="C7:D7"/>
    <mergeCell ref="C9:D9"/>
    <mergeCell ref="C10:D10"/>
    <mergeCell ref="C6:E6"/>
    <mergeCell ref="C18:D18"/>
    <mergeCell ref="C19:D19"/>
    <mergeCell ref="C20:D20"/>
    <mergeCell ref="C34:D34"/>
    <mergeCell ref="K34:L34"/>
    <mergeCell ref="C35:D35"/>
    <mergeCell ref="K35:L35"/>
    <mergeCell ref="C36:D36"/>
    <mergeCell ref="K36:L36"/>
    <mergeCell ref="C31:E31"/>
    <mergeCell ref="I31:L31"/>
    <mergeCell ref="C32:D32"/>
    <mergeCell ref="K32:L32"/>
    <mergeCell ref="C33:D33"/>
    <mergeCell ref="K33:L33"/>
    <mergeCell ref="C42:D42"/>
    <mergeCell ref="K42:L42"/>
    <mergeCell ref="C43:D43"/>
    <mergeCell ref="K43:L43"/>
    <mergeCell ref="C44:D44"/>
    <mergeCell ref="K44:L44"/>
    <mergeCell ref="C37:D37"/>
    <mergeCell ref="K37:L37"/>
    <mergeCell ref="C38:D38"/>
    <mergeCell ref="K38:L38"/>
    <mergeCell ref="C41:F41"/>
    <mergeCell ref="I41:L41"/>
    <mergeCell ref="C48:D48"/>
    <mergeCell ref="K48:L48"/>
    <mergeCell ref="D51:K51"/>
    <mergeCell ref="D52:K52"/>
    <mergeCell ref="D53:F53"/>
    <mergeCell ref="I53:K53"/>
    <mergeCell ref="C45:D45"/>
    <mergeCell ref="K45:L45"/>
    <mergeCell ref="C46:D46"/>
    <mergeCell ref="K46:L46"/>
    <mergeCell ref="C47:D47"/>
    <mergeCell ref="K47:L47"/>
    <mergeCell ref="C58:D58"/>
    <mergeCell ref="K58:L58"/>
    <mergeCell ref="C59:D59"/>
    <mergeCell ref="K59:L59"/>
    <mergeCell ref="C60:D60"/>
    <mergeCell ref="K60:L60"/>
    <mergeCell ref="D54:K54"/>
    <mergeCell ref="C56:E56"/>
    <mergeCell ref="I56:L56"/>
    <mergeCell ref="C57:D57"/>
    <mergeCell ref="K57:L57"/>
    <mergeCell ref="C66:F66"/>
    <mergeCell ref="I66:L66"/>
    <mergeCell ref="C67:D67"/>
    <mergeCell ref="K67:L67"/>
    <mergeCell ref="C68:D68"/>
    <mergeCell ref="K68:L68"/>
    <mergeCell ref="C61:D61"/>
    <mergeCell ref="K61:L61"/>
    <mergeCell ref="C62:D62"/>
    <mergeCell ref="K62:L62"/>
    <mergeCell ref="C63:D63"/>
    <mergeCell ref="K63:L63"/>
    <mergeCell ref="C72:D72"/>
    <mergeCell ref="K72:L72"/>
    <mergeCell ref="C73:D73"/>
    <mergeCell ref="K73:L73"/>
    <mergeCell ref="D76:K76"/>
    <mergeCell ref="C69:D69"/>
    <mergeCell ref="K69:L69"/>
    <mergeCell ref="C70:D70"/>
    <mergeCell ref="K70:L70"/>
    <mergeCell ref="C71:D71"/>
    <mergeCell ref="K71:L71"/>
    <mergeCell ref="C85:D85"/>
    <mergeCell ref="K85:L85"/>
    <mergeCell ref="C82:D82"/>
    <mergeCell ref="K82:L82"/>
    <mergeCell ref="C83:D83"/>
    <mergeCell ref="K83:L83"/>
    <mergeCell ref="C84:D84"/>
    <mergeCell ref="K84:L84"/>
    <mergeCell ref="D77:K77"/>
    <mergeCell ref="D78:F78"/>
    <mergeCell ref="I78:K78"/>
    <mergeCell ref="D79:K79"/>
    <mergeCell ref="C81:E81"/>
    <mergeCell ref="I81:L81"/>
    <mergeCell ref="C90:D90"/>
    <mergeCell ref="K90:L90"/>
    <mergeCell ref="C91:D91"/>
    <mergeCell ref="K91:L91"/>
    <mergeCell ref="C92:D92"/>
    <mergeCell ref="K92:L92"/>
    <mergeCell ref="C88:F88"/>
    <mergeCell ref="I88:L88"/>
    <mergeCell ref="C89:D89"/>
    <mergeCell ref="K89:L89"/>
  </mergeCells>
  <dataValidations count="1" disablePrompts="0">
    <dataValidation sqref="J68:J73 E8:E13 E18:E23 J18:J23 J43:J48 J33:J38 J58:J63 J8:J13 E33:E38 E43:E48 E58:E63 E68:E73 E83:E85 E90:E92 J90:J92 J83:J85" type="none" allowBlank="1" error="Unzulässiger Jahrgang&#10;Jahrgang und Sportjahr prüfen" errorStyle="stop" errorTitle="Geb.Jahr" imeMode="noControl" operator="between" showDropDown="0" showErrorMessage="1" showInputMessage="1"/>
  </dataValidations>
  <printOptions headings="0" gridLines="0"/>
  <pageMargins left="0.59055118110236249" right="0.59055118110236249" top="0.98425196850393704" bottom="0.98425196850393704" header="0.51181102362204722" footer="0.51181102362204722"/>
  <pageSetup paperSize="9" scale="83" fitToWidth="1" fitToHeight="0" pageOrder="downThenOver" orientation="portrait" usePrinterDefaults="1" blackAndWhite="0" draft="0" cellComments="none" useFirstPageNumber="0" errors="displayed" horizontalDpi="600" verticalDpi="600" copies="1"/>
  <headerFooter/>
  <rowBreaks count="1" manualBreakCount="1">
    <brk id="50" man="1" max="11" min="2"/>
  </rowBreaks>
  <drawing r:id="rId1"/>
  <extLst>
    <ext xmlns:x14="http://schemas.microsoft.com/office/spreadsheetml/2009/9/main" uri="{CCE6A557-97BC-4b89-ADB6-D9C93CAAB3DF}">
      <x14:dataValidations xmlns:xm="http://schemas.microsoft.com/office/excel/2006/main" count="1" disablePrompts="0">
        <x14:dataValidation xr:uid="{7A3EA4E6-2C0E-40D6-9AA3-4DC575B85F7A}" type="list" allowBlank="1" error="Unzulässiger Jahrgang&#10;Jahrgang und Sportjahr prüfen" errorStyle="stop" errorTitle="Geb.Jahr" imeMode="noControl" operator="between" showDropDown="0" showErrorMessage="1" showInputMessage="1">
          <x14:formula1>
            <xm:f>#REF!</xm:f>
          </x14:formula1>
          <xm:sqref>E64:E65 E14:E15 J64 J14 E39:E40 J39 E86:E87 J86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Tabelle6">
    <outlinePr applyStyles="0" summaryBelow="1" summaryRight="1" showOutlineSymbols="1"/>
    <pageSetUpPr autoPageBreaks="1" fitToPage="1"/>
  </sheetPr>
  <sheetViews>
    <sheetView showGridLines="0" showRowColHeaders="0" showZeros="0" topLeftCell="A116" zoomScale="100" workbookViewId="0">
      <selection activeCell="A1" activeCellId="0" sqref="A1"/>
    </sheetView>
  </sheetViews>
  <sheetFormatPr baseColWidth="10" defaultRowHeight="13.199999999999999"/>
  <cols>
    <col customWidth="1" min="1" max="1" width="5"/>
    <col customWidth="1" hidden="1" min="2" max="2" width="3.88671875"/>
    <col bestFit="1" customWidth="1" min="3" max="3" width="9"/>
    <col bestFit="1" customWidth="1" min="4" max="4" width="21.109375"/>
    <col customWidth="1" min="5" max="5" width="10.6640625"/>
    <col customWidth="1" min="6" max="6" width="6.109375"/>
    <col customWidth="1" min="7" max="8" width="15.6640625"/>
    <col customWidth="1" min="9" max="9" width="11"/>
  </cols>
  <sheetData>
    <row r="2" s="38" customFormat="1" ht="21">
      <c r="B2" s="64" t="s">
        <v>0</v>
      </c>
      <c r="C2" s="64"/>
      <c r="D2" s="64"/>
      <c r="E2" s="64"/>
      <c r="F2" s="64"/>
      <c r="G2" s="64"/>
      <c r="H2" s="64"/>
      <c r="I2" s="64"/>
      <c r="J2" s="65"/>
    </row>
    <row r="3" ht="21">
      <c r="B3" s="64">
        <f ca="1">Sportjahr</f>
        <v>2026</v>
      </c>
      <c r="C3" s="64"/>
      <c r="D3" s="64"/>
      <c r="E3" s="64"/>
      <c r="F3" s="64"/>
      <c r="G3" s="64"/>
      <c r="H3" s="64"/>
      <c r="I3" s="64"/>
      <c r="J3" s="65"/>
    </row>
    <row r="4" ht="21">
      <c r="B4" s="64" t="s">
        <v>48</v>
      </c>
      <c r="C4" s="64"/>
      <c r="D4" s="64"/>
      <c r="E4" s="64"/>
      <c r="F4" s="64"/>
      <c r="G4" s="64"/>
      <c r="H4" s="64"/>
      <c r="I4" s="64"/>
    </row>
    <row r="5" ht="24" customHeight="1">
      <c r="C5" s="66" t="str">
        <f>VLOOKUP(Gau_1,Gau_Matrix,3,FALSE)&amp;" - "&amp;VLOOKUP(Gau_2,Gau_Matrix,3,FALSE)</f>
        <v xml:space="preserve">Allgäu - Memmingen</v>
      </c>
      <c r="D5" s="66"/>
      <c r="E5" s="66"/>
      <c r="F5" s="66"/>
      <c r="G5" s="66"/>
      <c r="H5" s="66"/>
      <c r="I5" s="66"/>
    </row>
    <row r="6" s="8" customFormat="1" ht="15.6">
      <c r="C6" s="67" t="s">
        <v>247</v>
      </c>
      <c r="D6" s="68" t="s">
        <v>50</v>
      </c>
      <c r="E6" s="68" t="s">
        <v>248</v>
      </c>
      <c r="F6" s="68" t="s">
        <v>2</v>
      </c>
      <c r="G6" s="68" t="s">
        <v>47</v>
      </c>
      <c r="H6" s="68" t="s">
        <v>218</v>
      </c>
      <c r="I6" s="68" t="s">
        <v>249</v>
      </c>
    </row>
    <row r="7" s="8" customFormat="1" ht="15.6">
      <c r="B7" s="69">
        <v>1</v>
      </c>
      <c r="C7" s="70" t="e">
        <f ca="1">SMALL(Einzelschützen[[#All],[Rang Schüler]],B7)</f>
        <v>#N/A</v>
      </c>
      <c r="D7" s="69" t="e">
        <f ca="1">CONCATENATE(VLOOKUP(C7,Einzelschützen!A:O,7,FALSE),", ",VLOOKUP(C7,Einzelschützen!A:O,6,FALSE))</f>
        <v>#N/A</v>
      </c>
      <c r="E7" s="69" t="e">
        <f ca="1">VLOOKUP(C7,Einzelschützen!A:O,8,FALSE)</f>
        <v>#N/A</v>
      </c>
      <c r="F7" s="69" t="e">
        <f ca="1">VLOOKUP(C7,Einzelschützen!A:O,13,FALSE)</f>
        <v>#N/A</v>
      </c>
      <c r="G7" s="71" t="e">
        <f ca="1">VLOOKUP(C7,Einzelschützen!A:O,9,FALSE)</f>
        <v>#N/A</v>
      </c>
      <c r="H7" s="71" t="e">
        <f ca="1">VLOOKUP(C7,Einzelschützen!A:O,15,FALSE)</f>
        <v>#N/A</v>
      </c>
      <c r="I7" s="71" t="e">
        <f ca="1">VLOOKUP(C7,Einzelschützen!A:P,16,FALSE)</f>
        <v>#N/A</v>
      </c>
    </row>
    <row r="8" s="8" customFormat="1" ht="15.6">
      <c r="B8" s="69">
        <v>2</v>
      </c>
      <c r="C8" s="70" t="e">
        <f ca="1">SMALL(Einzelschützen[[#All],[Rang Schüler]],B8)</f>
        <v>#N/A</v>
      </c>
      <c r="D8" s="69" t="e">
        <f ca="1">CONCATENATE(VLOOKUP(C8,Einzelschützen!A:O,7,FALSE),", ",VLOOKUP(C8,Einzelschützen!A:O,6,FALSE))</f>
        <v>#N/A</v>
      </c>
      <c r="E8" s="69" t="e">
        <f ca="1">VLOOKUP(C8,Einzelschützen!A:O,8,FALSE)</f>
        <v>#N/A</v>
      </c>
      <c r="F8" s="69" t="e">
        <f ca="1">VLOOKUP(C8,Einzelschützen!A:O,13,FALSE)</f>
        <v>#N/A</v>
      </c>
      <c r="G8" s="71" t="e">
        <f ca="1">VLOOKUP(C8,Einzelschützen!A:O,9,FALSE)</f>
        <v>#N/A</v>
      </c>
      <c r="H8" s="71" t="e">
        <f ca="1">VLOOKUP(C8,Einzelschützen!A:O,15,FALSE)</f>
        <v>#N/A</v>
      </c>
      <c r="I8" s="71" t="e">
        <f ca="1">VLOOKUP(C8,Einzelschützen!A:P,16,FALSE)</f>
        <v>#N/A</v>
      </c>
    </row>
    <row r="9" s="8" customFormat="1" ht="15.6">
      <c r="B9" s="69">
        <v>3</v>
      </c>
      <c r="C9" s="70" t="e">
        <f ca="1">SMALL(Einzelschützen[[#All],[Rang Schüler]],B9)</f>
        <v>#N/A</v>
      </c>
      <c r="D9" s="69" t="e">
        <f ca="1">CONCATENATE(VLOOKUP(C9,Einzelschützen!A:O,7,FALSE),", ",VLOOKUP(C9,Einzelschützen!A:O,6,FALSE))</f>
        <v>#N/A</v>
      </c>
      <c r="E9" s="69" t="e">
        <f ca="1">VLOOKUP(C9,Einzelschützen!A:O,8,FALSE)</f>
        <v>#N/A</v>
      </c>
      <c r="F9" s="69" t="e">
        <f ca="1">VLOOKUP(C9,Einzelschützen!A:O,13,FALSE)</f>
        <v>#N/A</v>
      </c>
      <c r="G9" s="71" t="e">
        <f ca="1">VLOOKUP(C9,Einzelschützen!A:O,9,FALSE)</f>
        <v>#N/A</v>
      </c>
      <c r="H9" s="71" t="e">
        <f ca="1">VLOOKUP(C9,Einzelschützen!A:O,15,FALSE)</f>
        <v>#N/A</v>
      </c>
      <c r="I9" s="71" t="e">
        <f ca="1">VLOOKUP(C9,Einzelschützen!A:P,16,FALSE)</f>
        <v>#N/A</v>
      </c>
    </row>
    <row r="10" s="40" customFormat="1" ht="15">
      <c r="B10" s="69">
        <v>4</v>
      </c>
      <c r="C10" s="70" t="e">
        <f ca="1">SMALL(Einzelschützen[[#All],[Rang Schüler]],B10)</f>
        <v>#N/A</v>
      </c>
      <c r="D10" s="69" t="e">
        <f ca="1">CONCATENATE(VLOOKUP(C10,Einzelschützen!A:O,7,FALSE),", ",VLOOKUP(C10,Einzelschützen!A:O,6,FALSE))</f>
        <v>#N/A</v>
      </c>
      <c r="E10" s="69" t="e">
        <f ca="1">VLOOKUP(C10,Einzelschützen!A:O,8,FALSE)</f>
        <v>#N/A</v>
      </c>
      <c r="F10" s="69" t="e">
        <f ca="1">VLOOKUP(C10,Einzelschützen!A:O,13,FALSE)</f>
        <v>#N/A</v>
      </c>
      <c r="G10" s="71" t="e">
        <f ca="1">VLOOKUP(C10,Einzelschützen!A:O,9,FALSE)</f>
        <v>#N/A</v>
      </c>
      <c r="H10" s="71" t="e">
        <f ca="1">VLOOKUP(C10,Einzelschützen!A:O,15,FALSE)</f>
        <v>#N/A</v>
      </c>
      <c r="I10" s="71" t="e">
        <f ca="1">VLOOKUP(C10,Einzelschützen!A:P,16,FALSE)</f>
        <v>#N/A</v>
      </c>
    </row>
    <row r="11" s="40" customFormat="1" ht="15">
      <c r="B11" s="69">
        <v>5</v>
      </c>
      <c r="C11" s="70" t="e">
        <f ca="1">SMALL(Einzelschützen[[#All],[Rang Schüler]],B11)</f>
        <v>#N/A</v>
      </c>
      <c r="D11" s="69" t="e">
        <f ca="1">CONCATENATE(VLOOKUP(C11,Einzelschützen!A:O,7,FALSE),", ",VLOOKUP(C11,Einzelschützen!A:O,6,FALSE))</f>
        <v>#N/A</v>
      </c>
      <c r="E11" s="69" t="e">
        <f ca="1">VLOOKUP(C11,Einzelschützen!A:O,8,FALSE)</f>
        <v>#N/A</v>
      </c>
      <c r="F11" s="69" t="e">
        <f ca="1">VLOOKUP(C11,Einzelschützen!A:O,13,FALSE)</f>
        <v>#N/A</v>
      </c>
      <c r="G11" s="71" t="e">
        <f ca="1">VLOOKUP(C11,Einzelschützen!A:O,9,FALSE)</f>
        <v>#N/A</v>
      </c>
      <c r="H11" s="71" t="e">
        <f ca="1">VLOOKUP(C11,Einzelschützen!A:O,15,FALSE)</f>
        <v>#N/A</v>
      </c>
      <c r="I11" s="71" t="e">
        <f ca="1">VLOOKUP(C11,Einzelschützen!A:P,16,FALSE)</f>
        <v>#N/A</v>
      </c>
    </row>
    <row r="12" s="40" customFormat="1" ht="15">
      <c r="B12" s="69">
        <v>6</v>
      </c>
      <c r="C12" s="70" t="e">
        <f ca="1">SMALL(Einzelschützen[[#All],[Rang Schüler]],B12)</f>
        <v>#N/A</v>
      </c>
      <c r="D12" s="69" t="e">
        <f ca="1">CONCATENATE(VLOOKUP(C12,Einzelschützen!A:O,7,FALSE),", ",VLOOKUP(C12,Einzelschützen!A:O,6,FALSE))</f>
        <v>#N/A</v>
      </c>
      <c r="E12" s="69" t="e">
        <f ca="1">VLOOKUP(C12,Einzelschützen!A:O,8,FALSE)</f>
        <v>#N/A</v>
      </c>
      <c r="F12" s="69" t="e">
        <f ca="1">VLOOKUP(C12,Einzelschützen!A:O,13,FALSE)</f>
        <v>#N/A</v>
      </c>
      <c r="G12" s="71" t="e">
        <f ca="1">VLOOKUP(C12,Einzelschützen!A:O,9,FALSE)</f>
        <v>#N/A</v>
      </c>
      <c r="H12" s="71" t="e">
        <f ca="1">VLOOKUP(C12,Einzelschützen!A:O,15,FALSE)</f>
        <v>#N/A</v>
      </c>
      <c r="I12" s="71" t="e">
        <f ca="1">VLOOKUP(C12,Einzelschützen!A:P,16,FALSE)</f>
        <v>#N/A</v>
      </c>
    </row>
    <row r="13" s="40" customFormat="1" ht="15">
      <c r="B13" s="69">
        <v>7</v>
      </c>
      <c r="C13" s="70" t="e">
        <f ca="1">SMALL(Einzelschützen[[#All],[Rang Schüler]],B13)</f>
        <v>#N/A</v>
      </c>
      <c r="D13" s="69" t="e">
        <f ca="1">CONCATENATE(VLOOKUP(C13,Einzelschützen!A:O,7,FALSE),", ",VLOOKUP(C13,Einzelschützen!A:O,6,FALSE))</f>
        <v>#N/A</v>
      </c>
      <c r="E13" s="69" t="e">
        <f ca="1">VLOOKUP(C13,Einzelschützen!A:O,8,FALSE)</f>
        <v>#N/A</v>
      </c>
      <c r="F13" s="69" t="e">
        <f ca="1">VLOOKUP(C13,Einzelschützen!A:O,13,FALSE)</f>
        <v>#N/A</v>
      </c>
      <c r="G13" s="71" t="e">
        <f ca="1">VLOOKUP(C13,Einzelschützen!A:O,9,FALSE)</f>
        <v>#N/A</v>
      </c>
      <c r="H13" s="71" t="e">
        <f ca="1">VLOOKUP(C13,Einzelschützen!A:O,15,FALSE)</f>
        <v>#N/A</v>
      </c>
      <c r="I13" s="71" t="e">
        <f ca="1">VLOOKUP(C13,Einzelschützen!A:P,16,FALSE)</f>
        <v>#N/A</v>
      </c>
    </row>
    <row r="14" s="40" customFormat="1" ht="15">
      <c r="B14" s="69">
        <v>8</v>
      </c>
      <c r="C14" s="70" t="e">
        <f ca="1">SMALL(Einzelschützen[[#All],[Rang Schüler]],B14)</f>
        <v>#N/A</v>
      </c>
      <c r="D14" s="69" t="e">
        <f ca="1">CONCATENATE(VLOOKUP(C14,Einzelschützen!A:O,7,FALSE),", ",VLOOKUP(C14,Einzelschützen!A:O,6,FALSE))</f>
        <v>#N/A</v>
      </c>
      <c r="E14" s="69" t="e">
        <f ca="1">VLOOKUP(C14,Einzelschützen!A:O,8,FALSE)</f>
        <v>#N/A</v>
      </c>
      <c r="F14" s="69" t="e">
        <f ca="1">VLOOKUP(C14,Einzelschützen!A:O,13,FALSE)</f>
        <v>#N/A</v>
      </c>
      <c r="G14" s="71" t="e">
        <f ca="1">VLOOKUP(C14,Einzelschützen!A:O,9,FALSE)</f>
        <v>#N/A</v>
      </c>
      <c r="H14" s="71" t="e">
        <f ca="1">VLOOKUP(C14,Einzelschützen!A:O,15,FALSE)</f>
        <v>#N/A</v>
      </c>
      <c r="I14" s="71" t="e">
        <f ca="1">VLOOKUP(C14,Einzelschützen!A:P,16,FALSE)</f>
        <v>#N/A</v>
      </c>
    </row>
    <row r="15" s="40" customFormat="1" ht="15">
      <c r="B15" s="69">
        <v>9</v>
      </c>
      <c r="C15" s="70" t="e">
        <f ca="1">SMALL(Einzelschützen[[#All],[Rang Schüler]],B15)</f>
        <v>#N/A</v>
      </c>
      <c r="D15" s="69" t="e">
        <f ca="1">CONCATENATE(VLOOKUP(C15,Einzelschützen!A:O,7,FALSE),", ",VLOOKUP(C15,Einzelschützen!A:O,6,FALSE))</f>
        <v>#N/A</v>
      </c>
      <c r="E15" s="69" t="e">
        <f ca="1">VLOOKUP(C15,Einzelschützen!A:O,8,FALSE)</f>
        <v>#N/A</v>
      </c>
      <c r="F15" s="69" t="e">
        <f ca="1">VLOOKUP(C15,Einzelschützen!A:O,13,FALSE)</f>
        <v>#N/A</v>
      </c>
      <c r="G15" s="71" t="e">
        <f ca="1">VLOOKUP(C15,Einzelschützen!A:O,9,FALSE)</f>
        <v>#N/A</v>
      </c>
      <c r="H15" s="71" t="e">
        <f ca="1">VLOOKUP(C15,Einzelschützen!A:O,15,FALSE)</f>
        <v>#N/A</v>
      </c>
      <c r="I15" s="71" t="e">
        <f ca="1">VLOOKUP(C15,Einzelschützen!A:P,16,FALSE)</f>
        <v>#N/A</v>
      </c>
    </row>
    <row r="16" ht="15">
      <c r="B16" s="69">
        <v>10</v>
      </c>
      <c r="C16" s="70" t="e">
        <f ca="1">SMALL(Einzelschützen[[#All],[Rang Schüler]],B16)</f>
        <v>#N/A</v>
      </c>
      <c r="D16" s="69" t="e">
        <f ca="1">CONCATENATE(VLOOKUP(C16,Einzelschützen!A:O,7,FALSE),", ",VLOOKUP(C16,Einzelschützen!A:O,6,FALSE))</f>
        <v>#N/A</v>
      </c>
      <c r="E16" s="69" t="e">
        <f ca="1">VLOOKUP(C16,Einzelschützen!A:O,8,FALSE)</f>
        <v>#N/A</v>
      </c>
      <c r="F16" s="69" t="e">
        <f ca="1">VLOOKUP(C16,Einzelschützen!A:O,13,FALSE)</f>
        <v>#N/A</v>
      </c>
      <c r="G16" s="71" t="e">
        <f ca="1">VLOOKUP(C16,Einzelschützen!A:O,9,FALSE)</f>
        <v>#N/A</v>
      </c>
      <c r="H16" s="71" t="e">
        <f ca="1">VLOOKUP(C16,Einzelschützen!A:O,15,FALSE)</f>
        <v>#N/A</v>
      </c>
      <c r="I16" s="71" t="e">
        <f ca="1">VLOOKUP(C16,Einzelschützen!A:P,16,FALSE)</f>
        <v>#N/A</v>
      </c>
    </row>
    <row r="17" ht="15" customHeight="1">
      <c r="B17" s="69">
        <v>11</v>
      </c>
      <c r="C17" s="70" t="e">
        <f ca="1">SMALL(Einzelschützen[[#All],[Rang Schüler]],B17)</f>
        <v>#N/A</v>
      </c>
      <c r="D17" s="69" t="e">
        <f ca="1">CONCATENATE(VLOOKUP(C17,Einzelschützen!A:O,7,FALSE),", ",VLOOKUP(C17,Einzelschützen!A:O,6,FALSE))</f>
        <v>#N/A</v>
      </c>
      <c r="E17" s="69" t="e">
        <f ca="1">VLOOKUP(C17,Einzelschützen!A:O,8,FALSE)</f>
        <v>#N/A</v>
      </c>
      <c r="F17" s="69" t="e">
        <f ca="1">VLOOKUP(C17,Einzelschützen!A:O,13,FALSE)</f>
        <v>#N/A</v>
      </c>
      <c r="G17" s="71" t="e">
        <f ca="1">VLOOKUP(C17,Einzelschützen!A:O,9,FALSE)</f>
        <v>#N/A</v>
      </c>
      <c r="H17" s="71" t="e">
        <f ca="1">VLOOKUP(C17,Einzelschützen!A:O,15,FALSE)</f>
        <v>#N/A</v>
      </c>
      <c r="I17" s="71" t="e">
        <f ca="1">VLOOKUP(C17,Einzelschützen!A:P,16,FALSE)</f>
        <v>#N/A</v>
      </c>
    </row>
    <row r="18" s="8" customFormat="1" ht="15.6">
      <c r="B18" s="69">
        <v>12</v>
      </c>
      <c r="C18" s="70" t="e">
        <f ca="1">SMALL(Einzelschützen[[#All],[Rang Schüler]],B18)</f>
        <v>#N/A</v>
      </c>
      <c r="D18" s="69" t="e">
        <f ca="1">CONCATENATE(VLOOKUP(C18,Einzelschützen!A:O,7,FALSE),", ",VLOOKUP(C18,Einzelschützen!A:O,6,FALSE))</f>
        <v>#N/A</v>
      </c>
      <c r="E18" s="69" t="e">
        <f ca="1">VLOOKUP(C18,Einzelschützen!A:O,8,FALSE)</f>
        <v>#N/A</v>
      </c>
      <c r="F18" s="69" t="e">
        <f ca="1">VLOOKUP(C18,Einzelschützen!A:O,13,FALSE)</f>
        <v>#N/A</v>
      </c>
      <c r="G18" s="71" t="e">
        <f ca="1">VLOOKUP(C18,Einzelschützen!A:O,9,FALSE)</f>
        <v>#N/A</v>
      </c>
      <c r="H18" s="71" t="e">
        <f ca="1">VLOOKUP(C18,Einzelschützen!A:O,15,FALSE)</f>
        <v>#N/A</v>
      </c>
      <c r="I18" s="71" t="e">
        <f ca="1">VLOOKUP(C18,Einzelschützen!A:P,16,FALSE)</f>
        <v>#N/A</v>
      </c>
    </row>
    <row r="19" s="40" customFormat="1" ht="15">
      <c r="B19" s="69">
        <v>13</v>
      </c>
      <c r="C19" s="70" t="e">
        <f ca="1">SMALL(Einzelschützen[[#All],[Rang Schüler]],B19)</f>
        <v>#N/A</v>
      </c>
      <c r="D19" s="69" t="e">
        <f ca="1">CONCATENATE(VLOOKUP(C19,Einzelschützen!A:O,7,FALSE),", ",VLOOKUP(C19,Einzelschützen!A:O,6,FALSE))</f>
        <v>#N/A</v>
      </c>
      <c r="E19" s="69" t="e">
        <f ca="1">VLOOKUP(C19,Einzelschützen!A:O,8,FALSE)</f>
        <v>#N/A</v>
      </c>
      <c r="F19" s="69" t="e">
        <f ca="1">VLOOKUP(C19,Einzelschützen!A:O,13,FALSE)</f>
        <v>#N/A</v>
      </c>
      <c r="G19" s="71" t="e">
        <f ca="1">VLOOKUP(C19,Einzelschützen!A:O,9,FALSE)</f>
        <v>#N/A</v>
      </c>
      <c r="H19" s="71" t="e">
        <f ca="1">VLOOKUP(C19,Einzelschützen!A:O,15,FALSE)</f>
        <v>#N/A</v>
      </c>
      <c r="I19" s="71" t="e">
        <f ca="1">VLOOKUP(C19,Einzelschützen!A:P,16,FALSE)</f>
        <v>#N/A</v>
      </c>
    </row>
    <row r="20" s="40" customFormat="1" ht="15">
      <c r="B20" s="69">
        <v>14</v>
      </c>
      <c r="C20" s="70" t="e">
        <f ca="1">SMALL(Einzelschützen[[#All],[Rang Schüler]],B20)</f>
        <v>#N/A</v>
      </c>
      <c r="D20" s="69" t="e">
        <f ca="1">CONCATENATE(VLOOKUP(C20,Einzelschützen!A:O,7,FALSE),", ",VLOOKUP(C20,Einzelschützen!A:O,6,FALSE))</f>
        <v>#N/A</v>
      </c>
      <c r="E20" s="69" t="e">
        <f ca="1">VLOOKUP(C20,Einzelschützen!A:O,8,FALSE)</f>
        <v>#N/A</v>
      </c>
      <c r="F20" s="69" t="e">
        <f ca="1">VLOOKUP(C20,Einzelschützen!A:O,13,FALSE)</f>
        <v>#N/A</v>
      </c>
      <c r="G20" s="71" t="e">
        <f ca="1">VLOOKUP(C20,Einzelschützen!A:O,9,FALSE)</f>
        <v>#N/A</v>
      </c>
      <c r="H20" s="71" t="e">
        <f ca="1">VLOOKUP(C20,Einzelschützen!A:O,15,FALSE)</f>
        <v>#N/A</v>
      </c>
      <c r="I20" s="71" t="e">
        <f ca="1">VLOOKUP(C20,Einzelschützen!A:P,16,FALSE)</f>
        <v>#N/A</v>
      </c>
    </row>
    <row r="21" s="40" customFormat="1" ht="15">
      <c r="B21" s="69">
        <v>15</v>
      </c>
      <c r="C21" s="70" t="e">
        <f ca="1">SMALL(Einzelschützen[[#All],[Rang Schüler]],B21)</f>
        <v>#N/A</v>
      </c>
      <c r="D21" s="69" t="e">
        <f ca="1">CONCATENATE(VLOOKUP(C21,Einzelschützen!A:O,7,FALSE),", ",VLOOKUP(C21,Einzelschützen!A:O,6,FALSE))</f>
        <v>#N/A</v>
      </c>
      <c r="E21" s="69" t="e">
        <f ca="1">VLOOKUP(C21,Einzelschützen!A:O,8,FALSE)</f>
        <v>#N/A</v>
      </c>
      <c r="F21" s="69" t="e">
        <f ca="1">VLOOKUP(C21,Einzelschützen!A:O,13,FALSE)</f>
        <v>#N/A</v>
      </c>
      <c r="G21" s="71" t="e">
        <f ca="1">VLOOKUP(C21,Einzelschützen!A:O,9,FALSE)</f>
        <v>#N/A</v>
      </c>
      <c r="H21" s="71" t="e">
        <f ca="1">VLOOKUP(C21,Einzelschützen!A:O,15,FALSE)</f>
        <v>#N/A</v>
      </c>
      <c r="I21" s="71" t="e">
        <f ca="1">VLOOKUP(C21,Einzelschützen!A:P,16,FALSE)</f>
        <v>#N/A</v>
      </c>
    </row>
    <row r="22" s="40" customFormat="1" ht="15">
      <c r="B22" s="69">
        <v>16</v>
      </c>
      <c r="C22" s="70" t="e">
        <f ca="1">SMALL(Einzelschützen[[#All],[Rang Schüler]],B22)</f>
        <v>#N/A</v>
      </c>
      <c r="D22" s="69" t="e">
        <f ca="1">CONCATENATE(VLOOKUP(C22,Einzelschützen!A:O,7,FALSE),", ",VLOOKUP(C22,Einzelschützen!A:O,6,FALSE))</f>
        <v>#N/A</v>
      </c>
      <c r="E22" s="69" t="e">
        <f ca="1">VLOOKUP(C22,Einzelschützen!A:O,8,FALSE)</f>
        <v>#N/A</v>
      </c>
      <c r="F22" s="69" t="e">
        <f ca="1">VLOOKUP(C22,Einzelschützen!A:O,13,FALSE)</f>
        <v>#N/A</v>
      </c>
      <c r="G22" s="71" t="e">
        <f ca="1">VLOOKUP(C22,Einzelschützen!A:O,9,FALSE)</f>
        <v>#N/A</v>
      </c>
      <c r="H22" s="71" t="e">
        <f ca="1">VLOOKUP(C22,Einzelschützen!A:O,15,FALSE)</f>
        <v>#N/A</v>
      </c>
      <c r="I22" s="71" t="e">
        <f ca="1">VLOOKUP(C22,Einzelschützen!A:P,16,FALSE)</f>
        <v>#N/A</v>
      </c>
    </row>
    <row r="23" s="40" customFormat="1" ht="15">
      <c r="B23" s="69">
        <v>17</v>
      </c>
      <c r="C23" s="70" t="e">
        <f ca="1">SMALL(Einzelschützen[[#All],[Rang Schüler]],B23)</f>
        <v>#N/A</v>
      </c>
      <c r="D23" s="69" t="e">
        <f ca="1">CONCATENATE(VLOOKUP(C23,Einzelschützen!A:O,7,FALSE),", ",VLOOKUP(C23,Einzelschützen!A:O,6,FALSE))</f>
        <v>#N/A</v>
      </c>
      <c r="E23" s="69" t="e">
        <f ca="1">VLOOKUP(C23,Einzelschützen!A:O,8,FALSE)</f>
        <v>#N/A</v>
      </c>
      <c r="F23" s="69" t="e">
        <f ca="1">VLOOKUP(C23,Einzelschützen!A:O,13,FALSE)</f>
        <v>#N/A</v>
      </c>
      <c r="G23" s="71" t="e">
        <f ca="1">VLOOKUP(C23,Einzelschützen!A:O,9,FALSE)</f>
        <v>#N/A</v>
      </c>
      <c r="H23" s="71" t="e">
        <f ca="1">VLOOKUP(C23,Einzelschützen!A:O,15,FALSE)</f>
        <v>#N/A</v>
      </c>
      <c r="I23" s="71" t="e">
        <f ca="1">VLOOKUP(C23,Einzelschützen!A:P,16,FALSE)</f>
        <v>#N/A</v>
      </c>
    </row>
    <row r="24" s="40" customFormat="1" ht="15">
      <c r="B24" s="69">
        <v>18</v>
      </c>
      <c r="C24" s="70" t="e">
        <f ca="1">SMALL(Einzelschützen[[#All],[Rang Schüler]],B24)</f>
        <v>#N/A</v>
      </c>
      <c r="D24" s="69" t="e">
        <f ca="1">CONCATENATE(VLOOKUP(C24,Einzelschützen!A:O,7,FALSE),", ",VLOOKUP(C24,Einzelschützen!A:O,6,FALSE))</f>
        <v>#N/A</v>
      </c>
      <c r="E24" s="69" t="e">
        <f ca="1">VLOOKUP(C24,Einzelschützen!A:O,8,FALSE)</f>
        <v>#N/A</v>
      </c>
      <c r="F24" s="69" t="e">
        <f ca="1">VLOOKUP(C24,Einzelschützen!A:O,13,FALSE)</f>
        <v>#N/A</v>
      </c>
      <c r="G24" s="71" t="e">
        <f ca="1">VLOOKUP(C24,Einzelschützen!A:O,9,FALSE)</f>
        <v>#N/A</v>
      </c>
      <c r="H24" s="71" t="e">
        <f ca="1">VLOOKUP(C24,Einzelschützen!A:O,15,FALSE)</f>
        <v>#N/A</v>
      </c>
      <c r="I24" s="71" t="e">
        <f ca="1">VLOOKUP(C24,Einzelschützen!A:P,16,FALSE)</f>
        <v>#N/A</v>
      </c>
    </row>
    <row r="25" ht="15">
      <c r="B25" s="69">
        <v>19</v>
      </c>
      <c r="C25" s="70" t="e">
        <f ca="1">SMALL(Einzelschützen[[#All],[Rang Schüler]],B25)</f>
        <v>#N/A</v>
      </c>
      <c r="D25" s="69" t="e">
        <f ca="1">CONCATENATE(VLOOKUP(C25,Einzelschützen!A:O,7,FALSE),", ",VLOOKUP(C25,Einzelschützen!A:O,6,FALSE))</f>
        <v>#N/A</v>
      </c>
      <c r="E25" s="69" t="e">
        <f ca="1">VLOOKUP(C25,Einzelschützen!A:O,8,FALSE)</f>
        <v>#N/A</v>
      </c>
      <c r="F25" s="69" t="e">
        <f ca="1">VLOOKUP(C25,Einzelschützen!A:O,13,FALSE)</f>
        <v>#N/A</v>
      </c>
      <c r="G25" s="71" t="e">
        <f ca="1">VLOOKUP(C25,Einzelschützen!A:O,9,FALSE)</f>
        <v>#N/A</v>
      </c>
      <c r="H25" s="71" t="e">
        <f ca="1">VLOOKUP(C25,Einzelschützen!A:O,15,FALSE)</f>
        <v>#N/A</v>
      </c>
      <c r="I25" s="71" t="e">
        <f ca="1">VLOOKUP(C25,Einzelschützen!A:P,16,FALSE)</f>
        <v>#N/A</v>
      </c>
    </row>
    <row r="26" ht="15">
      <c r="B26" s="69">
        <v>20</v>
      </c>
      <c r="C26" s="70" t="e">
        <f ca="1">SMALL(Einzelschützen[[#All],[Rang Schüler]],B26)</f>
        <v>#N/A</v>
      </c>
      <c r="D26" s="69" t="e">
        <f ca="1">CONCATENATE(VLOOKUP(C26,Einzelschützen!A:O,7,FALSE),", ",VLOOKUP(C26,Einzelschützen!A:O,6,FALSE))</f>
        <v>#N/A</v>
      </c>
      <c r="E26" s="69" t="e">
        <f ca="1">VLOOKUP(C26,Einzelschützen!A:O,8,FALSE)</f>
        <v>#N/A</v>
      </c>
      <c r="F26" s="69" t="e">
        <f ca="1">VLOOKUP(C26,Einzelschützen!A:O,13,FALSE)</f>
        <v>#N/A</v>
      </c>
      <c r="G26" s="71" t="e">
        <f ca="1">VLOOKUP(C26,Einzelschützen!A:O,9,FALSE)</f>
        <v>#N/A</v>
      </c>
      <c r="H26" s="71" t="e">
        <f ca="1">VLOOKUP(C26,Einzelschützen!A:O,15,FALSE)</f>
        <v>#N/A</v>
      </c>
      <c r="I26" s="71" t="e">
        <f ca="1">VLOOKUP(C26,Einzelschützen!A:P,16,FALSE)</f>
        <v>#N/A</v>
      </c>
    </row>
    <row r="27" s="63" customFormat="1" ht="15">
      <c r="B27" s="69">
        <v>21</v>
      </c>
      <c r="C27" s="70" t="e">
        <f ca="1">SMALL(Einzelschützen[[#All],[Rang Schüler]],B27)</f>
        <v>#N/A</v>
      </c>
      <c r="D27" s="69" t="e">
        <f ca="1">CONCATENATE(VLOOKUP(C27,Einzelschützen!A:O,7,FALSE),", ",VLOOKUP(C27,Einzelschützen!A:O,6,FALSE))</f>
        <v>#N/A</v>
      </c>
      <c r="E27" s="69" t="e">
        <f ca="1">VLOOKUP(C27,Einzelschützen!A:O,8,FALSE)</f>
        <v>#N/A</v>
      </c>
      <c r="F27" s="69" t="e">
        <f ca="1">VLOOKUP(C27,Einzelschützen!A:O,13,FALSE)</f>
        <v>#N/A</v>
      </c>
      <c r="G27" s="71" t="e">
        <f ca="1">VLOOKUP(C27,Einzelschützen!A:O,9,FALSE)</f>
        <v>#N/A</v>
      </c>
      <c r="H27" s="71" t="e">
        <f ca="1">VLOOKUP(C27,Einzelschützen!A:O,15,FALSE)</f>
        <v>#N/A</v>
      </c>
      <c r="I27" s="71" t="e">
        <f ca="1">VLOOKUP(C27,Einzelschützen!A:P,16,FALSE)</f>
        <v>#N/A</v>
      </c>
    </row>
    <row r="28" s="40" customFormat="1" ht="15">
      <c r="B28" s="69">
        <v>22</v>
      </c>
      <c r="C28" s="70" t="e">
        <f ca="1">SMALL(Einzelschützen[[#All],[Rang Schüler]],B28)</f>
        <v>#N/A</v>
      </c>
      <c r="D28" s="69" t="e">
        <f ca="1">CONCATENATE(VLOOKUP(C28,Einzelschützen!A:O,7,FALSE),", ",VLOOKUP(C28,Einzelschützen!A:O,6,FALSE))</f>
        <v>#N/A</v>
      </c>
      <c r="E28" s="69" t="e">
        <f ca="1">VLOOKUP(C28,Einzelschützen!A:O,8,FALSE)</f>
        <v>#N/A</v>
      </c>
      <c r="F28" s="69" t="e">
        <f ca="1">VLOOKUP(C28,Einzelschützen!A:O,13,FALSE)</f>
        <v>#N/A</v>
      </c>
      <c r="G28" s="71" t="e">
        <f ca="1">VLOOKUP(C28,Einzelschützen!A:O,9,FALSE)</f>
        <v>#N/A</v>
      </c>
      <c r="H28" s="71" t="e">
        <f ca="1">VLOOKUP(C28,Einzelschützen!A:O,15,FALSE)</f>
        <v>#N/A</v>
      </c>
      <c r="I28" s="71" t="e">
        <f ca="1">VLOOKUP(C28,Einzelschützen!A:P,16,FALSE)</f>
        <v>#N/A</v>
      </c>
    </row>
    <row r="29" ht="15">
      <c r="B29" s="69">
        <v>23</v>
      </c>
      <c r="C29" s="70" t="e">
        <f ca="1">SMALL(Einzelschützen[[#All],[Rang Schüler]],B29)</f>
        <v>#N/A</v>
      </c>
      <c r="D29" s="69" t="e">
        <f ca="1">CONCATENATE(VLOOKUP(C29,Einzelschützen!A:O,7,FALSE),", ",VLOOKUP(C29,Einzelschützen!A:O,6,FALSE))</f>
        <v>#N/A</v>
      </c>
      <c r="E29" s="69" t="e">
        <f ca="1">VLOOKUP(C29,Einzelschützen!A:O,8,FALSE)</f>
        <v>#N/A</v>
      </c>
      <c r="F29" s="69" t="e">
        <f ca="1">VLOOKUP(C29,Einzelschützen!A:O,13,FALSE)</f>
        <v>#N/A</v>
      </c>
      <c r="G29" s="71" t="e">
        <f ca="1">VLOOKUP(C29,Einzelschützen!A:O,9,FALSE)</f>
        <v>#N/A</v>
      </c>
      <c r="H29" s="71" t="e">
        <f ca="1">VLOOKUP(C29,Einzelschützen!A:O,15,FALSE)</f>
        <v>#N/A</v>
      </c>
      <c r="I29" s="71" t="e">
        <f ca="1">VLOOKUP(C29,Einzelschützen!A:P,16,FALSE)</f>
        <v>#N/A</v>
      </c>
    </row>
    <row r="30" ht="15">
      <c r="B30" s="69">
        <v>24</v>
      </c>
      <c r="C30" s="70" t="e">
        <f ca="1">SMALL(Einzelschützen[[#All],[Rang Schüler]],B30)</f>
        <v>#N/A</v>
      </c>
      <c r="D30" s="69" t="e">
        <f ca="1">CONCATENATE(VLOOKUP(C30,Einzelschützen!A:O,7,FALSE),", ",VLOOKUP(C30,Einzelschützen!A:O,6,FALSE))</f>
        <v>#N/A</v>
      </c>
      <c r="E30" s="69" t="e">
        <f ca="1">VLOOKUP(C30,Einzelschützen!A:O,8,FALSE)</f>
        <v>#N/A</v>
      </c>
      <c r="F30" s="69" t="e">
        <f ca="1">VLOOKUP(C30,Einzelschützen!A:O,13,FALSE)</f>
        <v>#N/A</v>
      </c>
      <c r="G30" s="71" t="e">
        <f ca="1">VLOOKUP(C30,Einzelschützen!A:O,9,FALSE)</f>
        <v>#N/A</v>
      </c>
      <c r="H30" s="71" t="e">
        <f ca="1">VLOOKUP(C30,Einzelschützen!A:O,15,FALSE)</f>
        <v>#N/A</v>
      </c>
      <c r="I30" s="71" t="e">
        <f ca="1">VLOOKUP(C30,Einzelschützen!A:P,16,FALSE)</f>
        <v>#N/A</v>
      </c>
    </row>
    <row r="31" ht="15">
      <c r="B31" s="69">
        <v>25</v>
      </c>
      <c r="C31" s="70" t="e">
        <f ca="1">SMALL(Einzelschützen[[#All],[Rang Schüler]],B31)</f>
        <v>#N/A</v>
      </c>
      <c r="D31" s="69" t="e">
        <f ca="1">CONCATENATE(VLOOKUP(C31,Einzelschützen!A:O,7,FALSE),", ",VLOOKUP(C31,Einzelschützen!A:O,6,FALSE))</f>
        <v>#N/A</v>
      </c>
      <c r="E31" s="69" t="e">
        <f ca="1">VLOOKUP(C31,Einzelschützen!A:O,8,FALSE)</f>
        <v>#N/A</v>
      </c>
      <c r="F31" s="69" t="e">
        <f ca="1">VLOOKUP(C31,Einzelschützen!A:O,13,FALSE)</f>
        <v>#N/A</v>
      </c>
      <c r="G31" s="71" t="e">
        <f ca="1">VLOOKUP(C31,Einzelschützen!A:O,9,FALSE)</f>
        <v>#N/A</v>
      </c>
      <c r="H31" s="71" t="e">
        <f ca="1">VLOOKUP(C31,Einzelschützen!A:O,15,FALSE)</f>
        <v>#N/A</v>
      </c>
      <c r="I31" s="71" t="e">
        <f ca="1">VLOOKUP(C31,Einzelschützen!A:P,16,FALSE)</f>
        <v>#N/A</v>
      </c>
    </row>
    <row r="32" ht="15">
      <c r="B32" s="69">
        <v>26</v>
      </c>
      <c r="C32" s="70" t="e">
        <f ca="1">SMALL(Einzelschützen[[#All],[Rang Schüler]],B32)</f>
        <v>#N/A</v>
      </c>
      <c r="D32" s="69" t="e">
        <f ca="1">CONCATENATE(VLOOKUP(C32,Einzelschützen!A:O,7,FALSE),", ",VLOOKUP(C32,Einzelschützen!A:O,6,FALSE))</f>
        <v>#N/A</v>
      </c>
      <c r="E32" s="69" t="e">
        <f ca="1">VLOOKUP(C32,Einzelschützen!A:O,8,FALSE)</f>
        <v>#N/A</v>
      </c>
      <c r="F32" s="69" t="e">
        <f ca="1">VLOOKUP(C32,Einzelschützen!A:O,13,FALSE)</f>
        <v>#N/A</v>
      </c>
      <c r="G32" s="71" t="e">
        <f ca="1">VLOOKUP(C32,Einzelschützen!A:O,9,FALSE)</f>
        <v>#N/A</v>
      </c>
      <c r="H32" s="71" t="e">
        <f ca="1">VLOOKUP(C32,Einzelschützen!A:O,15,FALSE)</f>
        <v>#N/A</v>
      </c>
      <c r="I32" s="71" t="e">
        <f ca="1">VLOOKUP(C32,Einzelschützen!A:P,16,FALSE)</f>
        <v>#N/A</v>
      </c>
    </row>
    <row r="33" ht="15">
      <c r="B33" s="69">
        <v>27</v>
      </c>
      <c r="C33" s="70" t="e">
        <f ca="1">SMALL(Einzelschützen[[#All],[Rang Schüler]],B33)</f>
        <v>#N/A</v>
      </c>
      <c r="D33" s="69" t="e">
        <f ca="1">CONCATENATE(VLOOKUP(C33,Einzelschützen!A:O,7,FALSE),", ",VLOOKUP(C33,Einzelschützen!A:O,6,FALSE))</f>
        <v>#N/A</v>
      </c>
      <c r="E33" s="69" t="e">
        <f ca="1">VLOOKUP(C33,Einzelschützen!A:O,8,FALSE)</f>
        <v>#N/A</v>
      </c>
      <c r="F33" s="69" t="e">
        <f ca="1">VLOOKUP(C33,Einzelschützen!A:O,13,FALSE)</f>
        <v>#N/A</v>
      </c>
      <c r="G33" s="71" t="e">
        <f ca="1">VLOOKUP(C33,Einzelschützen!A:O,9,FALSE)</f>
        <v>#N/A</v>
      </c>
      <c r="H33" s="71" t="e">
        <f ca="1">VLOOKUP(C33,Einzelschützen!A:O,15,FALSE)</f>
        <v>#N/A</v>
      </c>
      <c r="I33" s="71" t="e">
        <f ca="1">VLOOKUP(C33,Einzelschützen!A:P,16,FALSE)</f>
        <v>#N/A</v>
      </c>
    </row>
    <row r="34" ht="15">
      <c r="B34" s="69">
        <v>28</v>
      </c>
      <c r="C34" s="70" t="e">
        <f ca="1">SMALL(Einzelschützen[[#All],[Rang Schüler]],B34)</f>
        <v>#N/A</v>
      </c>
      <c r="D34" s="69" t="e">
        <f ca="1">CONCATENATE(VLOOKUP(C34,Einzelschützen!A:O,7,FALSE),", ",VLOOKUP(C34,Einzelschützen!A:O,6,FALSE))</f>
        <v>#N/A</v>
      </c>
      <c r="E34" s="69" t="e">
        <f ca="1">VLOOKUP(C34,Einzelschützen!A:O,8,FALSE)</f>
        <v>#N/A</v>
      </c>
      <c r="F34" s="69" t="e">
        <f ca="1">VLOOKUP(C34,Einzelschützen!A:O,13,FALSE)</f>
        <v>#N/A</v>
      </c>
      <c r="G34" s="71" t="e">
        <f ca="1">VLOOKUP(C34,Einzelschützen!A:O,9,FALSE)</f>
        <v>#N/A</v>
      </c>
      <c r="H34" s="71" t="e">
        <f ca="1">VLOOKUP(C34,Einzelschützen!A:O,15,FALSE)</f>
        <v>#N/A</v>
      </c>
      <c r="I34" s="71" t="e">
        <f ca="1">VLOOKUP(C34,Einzelschützen!A:P,16,FALSE)</f>
        <v>#N/A</v>
      </c>
    </row>
    <row r="35" ht="15">
      <c r="B35" s="69">
        <v>29</v>
      </c>
      <c r="C35" s="70" t="e">
        <f ca="1">SMALL(Einzelschützen[[#All],[Rang Schüler]],B35)</f>
        <v>#N/A</v>
      </c>
      <c r="D35" s="69" t="e">
        <f ca="1">CONCATENATE(VLOOKUP(C35,Einzelschützen!A:O,7,FALSE),", ",VLOOKUP(C35,Einzelschützen!A:O,6,FALSE))</f>
        <v>#N/A</v>
      </c>
      <c r="E35" s="69" t="e">
        <f ca="1">VLOOKUP(C35,Einzelschützen!A:O,8,FALSE)</f>
        <v>#N/A</v>
      </c>
      <c r="F35" s="69" t="e">
        <f ca="1">VLOOKUP(C35,Einzelschützen!A:O,13,FALSE)</f>
        <v>#N/A</v>
      </c>
      <c r="G35" s="71" t="e">
        <f ca="1">VLOOKUP(C35,Einzelschützen!A:O,9,FALSE)</f>
        <v>#N/A</v>
      </c>
      <c r="H35" s="71" t="e">
        <f ca="1">VLOOKUP(C35,Einzelschützen!A:O,15,FALSE)</f>
        <v>#N/A</v>
      </c>
      <c r="I35" s="71" t="e">
        <f ca="1">VLOOKUP(C35,Einzelschützen!A:P,16,FALSE)</f>
        <v>#N/A</v>
      </c>
    </row>
    <row r="36" ht="15">
      <c r="B36" s="69">
        <v>30</v>
      </c>
      <c r="C36" s="70" t="e">
        <f ca="1">SMALL(Einzelschützen[[#All],[Rang Schüler]],B36)</f>
        <v>#N/A</v>
      </c>
      <c r="D36" s="69" t="e">
        <f ca="1">CONCATENATE(VLOOKUP(C36,Einzelschützen!A:O,7,FALSE),", ",VLOOKUP(C36,Einzelschützen!A:O,6,FALSE))</f>
        <v>#N/A</v>
      </c>
      <c r="E36" s="69" t="e">
        <f ca="1">VLOOKUP(C36,Einzelschützen!A:O,8,FALSE)</f>
        <v>#N/A</v>
      </c>
      <c r="F36" s="69" t="e">
        <f ca="1">VLOOKUP(C36,Einzelschützen!A:O,13,FALSE)</f>
        <v>#N/A</v>
      </c>
      <c r="G36" s="71" t="e">
        <f ca="1">VLOOKUP(C36,Einzelschützen!A:O,9,FALSE)</f>
        <v>#N/A</v>
      </c>
      <c r="H36" s="71" t="e">
        <f ca="1">VLOOKUP(C36,Einzelschützen!A:O,15,FALSE)</f>
        <v>#N/A</v>
      </c>
      <c r="I36" s="71" t="e">
        <f ca="1">VLOOKUP(C36,Einzelschützen!A:P,16,FALSE)</f>
        <v>#N/A</v>
      </c>
    </row>
    <row r="37" ht="15">
      <c r="B37" s="69">
        <v>31</v>
      </c>
      <c r="C37" s="70" t="e">
        <f ca="1">SMALL(Einzelschützen[[#All],[Rang Schüler]],B37)</f>
        <v>#N/A</v>
      </c>
      <c r="D37" s="69" t="e">
        <f ca="1">CONCATENATE(VLOOKUP(C37,Einzelschützen!A:O,7,FALSE),", ",VLOOKUP(C37,Einzelschützen!A:O,6,FALSE))</f>
        <v>#N/A</v>
      </c>
      <c r="E37" s="69" t="e">
        <f ca="1">VLOOKUP(C37,Einzelschützen!A:O,8,FALSE)</f>
        <v>#N/A</v>
      </c>
      <c r="F37" s="69" t="e">
        <f ca="1">VLOOKUP(C37,Einzelschützen!A:O,13,FALSE)</f>
        <v>#N/A</v>
      </c>
      <c r="G37" s="71" t="e">
        <f ca="1">VLOOKUP(C37,Einzelschützen!A:O,9,FALSE)</f>
        <v>#N/A</v>
      </c>
      <c r="H37" s="71" t="e">
        <f ca="1">VLOOKUP(C37,Einzelschützen!A:O,15,FALSE)</f>
        <v>#N/A</v>
      </c>
      <c r="I37" s="71" t="e">
        <f ca="1">VLOOKUP(C37,Einzelschützen!A:P,16,FALSE)</f>
        <v>#N/A</v>
      </c>
    </row>
    <row r="38" ht="15">
      <c r="B38" s="69">
        <v>32</v>
      </c>
      <c r="C38" s="70" t="e">
        <f ca="1">SMALL(Einzelschützen[[#All],[Rang Schüler]],B38)</f>
        <v>#N/A</v>
      </c>
      <c r="D38" s="69" t="e">
        <f ca="1">CONCATENATE(VLOOKUP(C38,Einzelschützen!A:O,7,FALSE),", ",VLOOKUP(C38,Einzelschützen!A:O,6,FALSE))</f>
        <v>#N/A</v>
      </c>
      <c r="E38" s="69" t="e">
        <f ca="1">VLOOKUP(C38,Einzelschützen!A:O,8,FALSE)</f>
        <v>#N/A</v>
      </c>
      <c r="F38" s="69" t="e">
        <f ca="1">VLOOKUP(C38,Einzelschützen!A:O,13,FALSE)</f>
        <v>#N/A</v>
      </c>
      <c r="G38" s="71" t="e">
        <f ca="1">VLOOKUP(C38,Einzelschützen!A:O,9,FALSE)</f>
        <v>#N/A</v>
      </c>
      <c r="H38" s="71" t="e">
        <f ca="1">VLOOKUP(C38,Einzelschützen!A:O,15,FALSE)</f>
        <v>#N/A</v>
      </c>
      <c r="I38" s="71" t="e">
        <f ca="1">VLOOKUP(C38,Einzelschützen!A:P,16,FALSE)</f>
        <v>#N/A</v>
      </c>
    </row>
    <row r="40" ht="21">
      <c r="B40" s="64" t="s">
        <v>0</v>
      </c>
      <c r="C40" s="64"/>
      <c r="D40" s="64"/>
      <c r="E40" s="64"/>
      <c r="F40" s="64"/>
      <c r="G40" s="64"/>
      <c r="H40" s="64"/>
      <c r="I40" s="64"/>
    </row>
    <row r="41" ht="21">
      <c r="B41" s="64">
        <f ca="1">Sportjahr</f>
        <v>2026</v>
      </c>
      <c r="C41" s="64"/>
      <c r="D41" s="64"/>
      <c r="E41" s="64"/>
      <c r="F41" s="64"/>
      <c r="G41" s="64"/>
      <c r="H41" s="64"/>
      <c r="I41" s="64"/>
    </row>
    <row r="42" ht="21">
      <c r="B42" s="64" t="s">
        <v>101</v>
      </c>
      <c r="C42" s="64"/>
      <c r="D42" s="64"/>
      <c r="E42" s="64"/>
      <c r="F42" s="64"/>
      <c r="G42" s="64"/>
      <c r="H42" s="64"/>
      <c r="I42" s="64"/>
    </row>
    <row r="43" ht="22.5" customHeight="1">
      <c r="C43" s="66" t="str">
        <f>VLOOKUP(Gau_1,Gau_Matrix,3,FALSE)&amp;" - "&amp;VLOOKUP(Gau_2,Gau_Matrix,3,FALSE)</f>
        <v xml:space="preserve">Allgäu - Memmingen</v>
      </c>
      <c r="D43" s="66"/>
      <c r="E43" s="66"/>
      <c r="F43" s="66"/>
      <c r="G43" s="66"/>
      <c r="H43" s="66"/>
      <c r="I43" s="66"/>
    </row>
    <row r="44" ht="15.6">
      <c r="C44" s="67" t="s">
        <v>247</v>
      </c>
      <c r="D44" s="68" t="s">
        <v>50</v>
      </c>
      <c r="E44" s="68" t="s">
        <v>248</v>
      </c>
      <c r="F44" s="68" t="s">
        <v>2</v>
      </c>
      <c r="G44" s="68" t="s">
        <v>47</v>
      </c>
      <c r="H44" s="68" t="s">
        <v>218</v>
      </c>
      <c r="I44" s="68" t="s">
        <v>249</v>
      </c>
    </row>
    <row r="45" ht="15">
      <c r="B45" s="69">
        <v>1</v>
      </c>
      <c r="C45" s="70" t="e">
        <f ca="1">SMALL(Einzelschützen[[#All],[Rang Jugend]],B45)</f>
        <v>#N/A</v>
      </c>
      <c r="D45" s="69" t="e">
        <f ca="1">CONCATENATE(VLOOKUP(C45,Einzelschützen!A:O,7,FALSE),", ",VLOOKUP(C45,Einzelschützen!A:O,6,FALSE))</f>
        <v>#N/A</v>
      </c>
      <c r="E45" s="69" t="e">
        <f ca="1">VLOOKUP(C45,Einzelschützen!A:O,8,FALSE)</f>
        <v>#N/A</v>
      </c>
      <c r="F45" s="69" t="e">
        <f ca="1">VLOOKUP(C45,Einzelschützen!A:O,13,FALSE)</f>
        <v>#N/A</v>
      </c>
      <c r="G45" s="71" t="e">
        <f ca="1">VLOOKUP(C45,Einzelschützen!A:O,9,FALSE)</f>
        <v>#N/A</v>
      </c>
      <c r="H45" s="71" t="e">
        <f ca="1">VLOOKUP(C45,Einzelschützen!A:O,15,FALSE)</f>
        <v>#N/A</v>
      </c>
      <c r="I45" s="71" t="e">
        <f ca="1">VLOOKUP(C45,Einzelschützen!A:P,16,FALSE)</f>
        <v>#N/A</v>
      </c>
    </row>
    <row r="46" ht="15">
      <c r="B46" s="69">
        <v>2</v>
      </c>
      <c r="C46" s="70" t="e">
        <f ca="1">SMALL(Einzelschützen[[#All],[Rang Jugend]],B46)</f>
        <v>#N/A</v>
      </c>
      <c r="D46" s="69" t="e">
        <f ca="1">CONCATENATE(VLOOKUP(C46,Einzelschützen!A:O,7,FALSE),", ",VLOOKUP(C46,Einzelschützen!A:O,6,FALSE))</f>
        <v>#N/A</v>
      </c>
      <c r="E46" s="69" t="e">
        <f ca="1">VLOOKUP(C46,Einzelschützen!A:O,8,FALSE)</f>
        <v>#N/A</v>
      </c>
      <c r="F46" s="69" t="e">
        <f ca="1">VLOOKUP(C46,Einzelschützen!A:O,13,FALSE)</f>
        <v>#N/A</v>
      </c>
      <c r="G46" s="71" t="e">
        <f ca="1">VLOOKUP(C46,Einzelschützen!A:O,9,FALSE)</f>
        <v>#N/A</v>
      </c>
      <c r="H46" s="71" t="e">
        <f ca="1">VLOOKUP(C46,Einzelschützen!A:O,15,FALSE)</f>
        <v>#N/A</v>
      </c>
      <c r="I46" s="71" t="e">
        <f ca="1">VLOOKUP(C46,Einzelschützen!A:P,16,FALSE)</f>
        <v>#N/A</v>
      </c>
    </row>
    <row r="47" ht="15">
      <c r="B47" s="69">
        <v>3</v>
      </c>
      <c r="C47" s="70" t="e">
        <f ca="1">SMALL(Einzelschützen[[#All],[Rang Jugend]],B47)</f>
        <v>#N/A</v>
      </c>
      <c r="D47" s="69" t="e">
        <f ca="1">CONCATENATE(VLOOKUP(C47,Einzelschützen!A:O,7,FALSE),", ",VLOOKUP(C47,Einzelschützen!A:O,6,FALSE))</f>
        <v>#N/A</v>
      </c>
      <c r="E47" s="69" t="e">
        <f ca="1">VLOOKUP(C47,Einzelschützen!A:O,8,FALSE)</f>
        <v>#N/A</v>
      </c>
      <c r="F47" s="69" t="e">
        <f ca="1">VLOOKUP(C47,Einzelschützen!A:O,13,FALSE)</f>
        <v>#N/A</v>
      </c>
      <c r="G47" s="71" t="e">
        <f ca="1">VLOOKUP(C47,Einzelschützen!A:O,9,FALSE)</f>
        <v>#N/A</v>
      </c>
      <c r="H47" s="71" t="e">
        <f ca="1">VLOOKUP(C47,Einzelschützen!A:O,15,FALSE)</f>
        <v>#N/A</v>
      </c>
      <c r="I47" s="71" t="e">
        <f ca="1">VLOOKUP(C47,Einzelschützen!A:P,16,FALSE)</f>
        <v>#N/A</v>
      </c>
    </row>
    <row r="48" ht="15">
      <c r="B48" s="69">
        <v>4</v>
      </c>
      <c r="C48" s="70" t="e">
        <f ca="1">SMALL(Einzelschützen[[#All],[Rang Jugend]],B48)</f>
        <v>#N/A</v>
      </c>
      <c r="D48" s="69" t="e">
        <f ca="1">CONCATENATE(VLOOKUP(C48,Einzelschützen!A:O,7,FALSE),", ",VLOOKUP(C48,Einzelschützen!A:O,6,FALSE))</f>
        <v>#N/A</v>
      </c>
      <c r="E48" s="69" t="e">
        <f ca="1">VLOOKUP(C48,Einzelschützen!A:O,8,FALSE)</f>
        <v>#N/A</v>
      </c>
      <c r="F48" s="69" t="e">
        <f ca="1">VLOOKUP(C48,Einzelschützen!A:O,13,FALSE)</f>
        <v>#N/A</v>
      </c>
      <c r="G48" s="71" t="e">
        <f ca="1">VLOOKUP(C48,Einzelschützen!A:O,9,FALSE)</f>
        <v>#N/A</v>
      </c>
      <c r="H48" s="71" t="e">
        <f ca="1">VLOOKUP(C48,Einzelschützen!A:O,15,FALSE)</f>
        <v>#N/A</v>
      </c>
      <c r="I48" s="71" t="e">
        <f ca="1">VLOOKUP(C48,Einzelschützen!A:P,16,FALSE)</f>
        <v>#N/A</v>
      </c>
    </row>
    <row r="49" ht="15">
      <c r="B49" s="69">
        <v>5</v>
      </c>
      <c r="C49" s="70" t="e">
        <f ca="1">SMALL(Einzelschützen[[#All],[Rang Jugend]],B49)</f>
        <v>#N/A</v>
      </c>
      <c r="D49" s="69" t="e">
        <f ca="1">CONCATENATE(VLOOKUP(C49,Einzelschützen!A:O,7,FALSE),", ",VLOOKUP(C49,Einzelschützen!A:O,6,FALSE))</f>
        <v>#N/A</v>
      </c>
      <c r="E49" s="69" t="e">
        <f ca="1">VLOOKUP(C49,Einzelschützen!A:O,8,FALSE)</f>
        <v>#N/A</v>
      </c>
      <c r="F49" s="69" t="e">
        <f ca="1">VLOOKUP(C49,Einzelschützen!A:O,13,FALSE)</f>
        <v>#N/A</v>
      </c>
      <c r="G49" s="71" t="e">
        <f ca="1">VLOOKUP(C49,Einzelschützen!A:O,9,FALSE)</f>
        <v>#N/A</v>
      </c>
      <c r="H49" s="71" t="e">
        <f ca="1">VLOOKUP(C49,Einzelschützen!A:O,15,FALSE)</f>
        <v>#N/A</v>
      </c>
      <c r="I49" s="71" t="e">
        <f ca="1">VLOOKUP(C49,Einzelschützen!A:P,16,FALSE)</f>
        <v>#N/A</v>
      </c>
    </row>
    <row r="50" ht="15">
      <c r="B50" s="69">
        <v>6</v>
      </c>
      <c r="C50" s="70" t="e">
        <f ca="1">SMALL(Einzelschützen[[#All],[Rang Jugend]],B50)</f>
        <v>#N/A</v>
      </c>
      <c r="D50" s="69" t="e">
        <f ca="1">CONCATENATE(VLOOKUP(C50,Einzelschützen!A:O,7,FALSE),", ",VLOOKUP(C50,Einzelschützen!A:O,6,FALSE))</f>
        <v>#N/A</v>
      </c>
      <c r="E50" s="69" t="e">
        <f ca="1">VLOOKUP(C50,Einzelschützen!A:O,8,FALSE)</f>
        <v>#N/A</v>
      </c>
      <c r="F50" s="69" t="e">
        <f ca="1">VLOOKUP(C50,Einzelschützen!A:O,13,FALSE)</f>
        <v>#N/A</v>
      </c>
      <c r="G50" s="71" t="e">
        <f ca="1">VLOOKUP(C50,Einzelschützen!A:O,9,FALSE)</f>
        <v>#N/A</v>
      </c>
      <c r="H50" s="71" t="e">
        <f ca="1">VLOOKUP(C50,Einzelschützen!A:O,15,FALSE)</f>
        <v>#N/A</v>
      </c>
      <c r="I50" s="71" t="e">
        <f ca="1">VLOOKUP(C50,Einzelschützen!A:P,16,FALSE)</f>
        <v>#N/A</v>
      </c>
    </row>
    <row r="51" ht="15">
      <c r="B51" s="69">
        <v>7</v>
      </c>
      <c r="C51" s="70" t="e">
        <f ca="1">SMALL(Einzelschützen[[#All],[Rang Jugend]],B51)</f>
        <v>#N/A</v>
      </c>
      <c r="D51" s="69" t="e">
        <f ca="1">CONCATENATE(VLOOKUP(C51,Einzelschützen!A:O,7,FALSE),", ",VLOOKUP(C51,Einzelschützen!A:O,6,FALSE))</f>
        <v>#N/A</v>
      </c>
      <c r="E51" s="69" t="e">
        <f ca="1">VLOOKUP(C51,Einzelschützen!A:O,8,FALSE)</f>
        <v>#N/A</v>
      </c>
      <c r="F51" s="69" t="e">
        <f ca="1">VLOOKUP(C51,Einzelschützen!A:O,13,FALSE)</f>
        <v>#N/A</v>
      </c>
      <c r="G51" s="71" t="e">
        <f ca="1">VLOOKUP(C51,Einzelschützen!A:O,9,FALSE)</f>
        <v>#N/A</v>
      </c>
      <c r="H51" s="71" t="e">
        <f ca="1">VLOOKUP(C51,Einzelschützen!A:O,15,FALSE)</f>
        <v>#N/A</v>
      </c>
      <c r="I51" s="71" t="e">
        <f ca="1">VLOOKUP(C51,Einzelschützen!A:P,16,FALSE)</f>
        <v>#N/A</v>
      </c>
    </row>
    <row r="52" ht="15">
      <c r="B52" s="69">
        <v>8</v>
      </c>
      <c r="C52" s="70" t="e">
        <f ca="1">SMALL(Einzelschützen[[#All],[Rang Jugend]],B52)</f>
        <v>#N/A</v>
      </c>
      <c r="D52" s="69" t="e">
        <f ca="1">CONCATENATE(VLOOKUP(C52,Einzelschützen!A:O,7,FALSE),", ",VLOOKUP(C52,Einzelschützen!A:O,6,FALSE))</f>
        <v>#N/A</v>
      </c>
      <c r="E52" s="69" t="e">
        <f ca="1">VLOOKUP(C52,Einzelschützen!A:O,8,FALSE)</f>
        <v>#N/A</v>
      </c>
      <c r="F52" s="69" t="e">
        <f ca="1">VLOOKUP(C52,Einzelschützen!A:O,13,FALSE)</f>
        <v>#N/A</v>
      </c>
      <c r="G52" s="71" t="e">
        <f ca="1">VLOOKUP(C52,Einzelschützen!A:O,9,FALSE)</f>
        <v>#N/A</v>
      </c>
      <c r="H52" s="71" t="e">
        <f ca="1">VLOOKUP(C52,Einzelschützen!A:O,15,FALSE)</f>
        <v>#N/A</v>
      </c>
      <c r="I52" s="71" t="e">
        <f ca="1">VLOOKUP(C52,Einzelschützen!A:P,16,FALSE)</f>
        <v>#N/A</v>
      </c>
    </row>
    <row r="53" ht="15">
      <c r="B53" s="69">
        <v>9</v>
      </c>
      <c r="C53" s="70" t="e">
        <f ca="1">SMALL(Einzelschützen[[#All],[Rang Jugend]],B53)</f>
        <v>#N/A</v>
      </c>
      <c r="D53" s="69" t="e">
        <f ca="1">CONCATENATE(VLOOKUP(C53,Einzelschützen!A:O,7,FALSE),", ",VLOOKUP(C53,Einzelschützen!A:O,6,FALSE))</f>
        <v>#N/A</v>
      </c>
      <c r="E53" s="69" t="e">
        <f ca="1">VLOOKUP(C53,Einzelschützen!A:O,8,FALSE)</f>
        <v>#N/A</v>
      </c>
      <c r="F53" s="69" t="e">
        <f ca="1">VLOOKUP(C53,Einzelschützen!A:O,13,FALSE)</f>
        <v>#N/A</v>
      </c>
      <c r="G53" s="71" t="e">
        <f ca="1">VLOOKUP(C53,Einzelschützen!A:O,9,FALSE)</f>
        <v>#N/A</v>
      </c>
      <c r="H53" s="71" t="e">
        <f ca="1">VLOOKUP(C53,Einzelschützen!A:O,15,FALSE)</f>
        <v>#N/A</v>
      </c>
      <c r="I53" s="71" t="e">
        <f ca="1">VLOOKUP(C53,Einzelschützen!A:P,16,FALSE)</f>
        <v>#N/A</v>
      </c>
    </row>
    <row r="54" ht="15">
      <c r="B54" s="69">
        <v>10</v>
      </c>
      <c r="C54" s="70" t="e">
        <f ca="1">SMALL(Einzelschützen[[#All],[Rang Jugend]],B54)</f>
        <v>#N/A</v>
      </c>
      <c r="D54" s="69" t="e">
        <f ca="1">CONCATENATE(VLOOKUP(C54,Einzelschützen!A:O,7,FALSE),", ",VLOOKUP(C54,Einzelschützen!A:O,6,FALSE))</f>
        <v>#N/A</v>
      </c>
      <c r="E54" s="69" t="e">
        <f ca="1">VLOOKUP(C54,Einzelschützen!A:O,8,FALSE)</f>
        <v>#N/A</v>
      </c>
      <c r="F54" s="69" t="e">
        <f ca="1">VLOOKUP(C54,Einzelschützen!A:O,13,FALSE)</f>
        <v>#N/A</v>
      </c>
      <c r="G54" s="71" t="e">
        <f ca="1">VLOOKUP(C54,Einzelschützen!A:O,9,FALSE)</f>
        <v>#N/A</v>
      </c>
      <c r="H54" s="71" t="e">
        <f ca="1">VLOOKUP(C54,Einzelschützen!A:O,15,FALSE)</f>
        <v>#N/A</v>
      </c>
      <c r="I54" s="71" t="e">
        <f ca="1">VLOOKUP(C54,Einzelschützen!A:P,16,FALSE)</f>
        <v>#N/A</v>
      </c>
    </row>
    <row r="55" ht="15">
      <c r="B55" s="69">
        <v>11</v>
      </c>
      <c r="C55" s="70" t="e">
        <f ca="1">SMALL(Einzelschützen[[#All],[Rang Jugend]],B55)</f>
        <v>#N/A</v>
      </c>
      <c r="D55" s="69" t="e">
        <f ca="1">CONCATENATE(VLOOKUP(C55,Einzelschützen!A:O,7,FALSE),", ",VLOOKUP(C55,Einzelschützen!A:O,6,FALSE))</f>
        <v>#N/A</v>
      </c>
      <c r="E55" s="69" t="e">
        <f ca="1">VLOOKUP(C55,Einzelschützen!A:O,8,FALSE)</f>
        <v>#N/A</v>
      </c>
      <c r="F55" s="69" t="e">
        <f ca="1">VLOOKUP(C55,Einzelschützen!A:O,13,FALSE)</f>
        <v>#N/A</v>
      </c>
      <c r="G55" s="71" t="e">
        <f ca="1">VLOOKUP(C55,Einzelschützen!A:O,9,FALSE)</f>
        <v>#N/A</v>
      </c>
      <c r="H55" s="71" t="e">
        <f ca="1">VLOOKUP(C55,Einzelschützen!A:O,15,FALSE)</f>
        <v>#N/A</v>
      </c>
      <c r="I55" s="71" t="e">
        <f ca="1">VLOOKUP(C55,Einzelschützen!A:P,16,FALSE)</f>
        <v>#N/A</v>
      </c>
    </row>
    <row r="56" ht="15">
      <c r="B56" s="69">
        <v>12</v>
      </c>
      <c r="C56" s="70" t="e">
        <f ca="1">SMALL(Einzelschützen[[#All],[Rang Jugend]],B56)</f>
        <v>#N/A</v>
      </c>
      <c r="D56" s="69" t="e">
        <f ca="1">CONCATENATE(VLOOKUP(C56,Einzelschützen!A:O,7,FALSE),", ",VLOOKUP(C56,Einzelschützen!A:O,6,FALSE))</f>
        <v>#N/A</v>
      </c>
      <c r="E56" s="69" t="e">
        <f ca="1">VLOOKUP(C56,Einzelschützen!A:O,8,FALSE)</f>
        <v>#N/A</v>
      </c>
      <c r="F56" s="69" t="e">
        <f ca="1">VLOOKUP(C56,Einzelschützen!A:O,13,FALSE)</f>
        <v>#N/A</v>
      </c>
      <c r="G56" s="71" t="e">
        <f ca="1">VLOOKUP(C56,Einzelschützen!A:O,9,FALSE)</f>
        <v>#N/A</v>
      </c>
      <c r="H56" s="71" t="e">
        <f ca="1">VLOOKUP(C56,Einzelschützen!A:O,15,FALSE)</f>
        <v>#N/A</v>
      </c>
      <c r="I56" s="71" t="e">
        <f ca="1">VLOOKUP(C56,Einzelschützen!A:P,16,FALSE)</f>
        <v>#N/A</v>
      </c>
    </row>
    <row r="57" ht="15">
      <c r="B57" s="69">
        <v>13</v>
      </c>
      <c r="C57" s="70" t="e">
        <f ca="1">SMALL(Einzelschützen[[#All],[Rang Jugend]],B57)</f>
        <v>#N/A</v>
      </c>
      <c r="D57" s="69" t="e">
        <f ca="1">CONCATENATE(VLOOKUP(C57,Einzelschützen!A:O,7,FALSE),", ",VLOOKUP(C57,Einzelschützen!A:O,6,FALSE))</f>
        <v>#N/A</v>
      </c>
      <c r="E57" s="69" t="e">
        <f ca="1">VLOOKUP(C57,Einzelschützen!A:O,8,FALSE)</f>
        <v>#N/A</v>
      </c>
      <c r="F57" s="69" t="e">
        <f ca="1">VLOOKUP(C57,Einzelschützen!A:O,13,FALSE)</f>
        <v>#N/A</v>
      </c>
      <c r="G57" s="71" t="e">
        <f ca="1">VLOOKUP(C57,Einzelschützen!A:O,9,FALSE)</f>
        <v>#N/A</v>
      </c>
      <c r="H57" s="71" t="e">
        <f ca="1">VLOOKUP(C57,Einzelschützen!A:O,15,FALSE)</f>
        <v>#N/A</v>
      </c>
      <c r="I57" s="71" t="e">
        <f ca="1">VLOOKUP(C57,Einzelschützen!A:P,16,FALSE)</f>
        <v>#N/A</v>
      </c>
    </row>
    <row r="58" ht="15">
      <c r="B58" s="69">
        <v>14</v>
      </c>
      <c r="C58" s="70" t="e">
        <f ca="1">SMALL(Einzelschützen[[#All],[Rang Jugend]],B58)</f>
        <v>#N/A</v>
      </c>
      <c r="D58" s="69" t="e">
        <f ca="1">CONCATENATE(VLOOKUP(C58,Einzelschützen!A:O,7,FALSE),", ",VLOOKUP(C58,Einzelschützen!A:O,6,FALSE))</f>
        <v>#N/A</v>
      </c>
      <c r="E58" s="69" t="e">
        <f ca="1">VLOOKUP(C58,Einzelschützen!A:O,8,FALSE)</f>
        <v>#N/A</v>
      </c>
      <c r="F58" s="69" t="e">
        <f ca="1">VLOOKUP(C58,Einzelschützen!A:O,13,FALSE)</f>
        <v>#N/A</v>
      </c>
      <c r="G58" s="71" t="e">
        <f ca="1">VLOOKUP(C58,Einzelschützen!A:O,9,FALSE)</f>
        <v>#N/A</v>
      </c>
      <c r="H58" s="71" t="e">
        <f ca="1">VLOOKUP(C58,Einzelschützen!A:O,15,FALSE)</f>
        <v>#N/A</v>
      </c>
      <c r="I58" s="71" t="e">
        <f ca="1">VLOOKUP(C58,Einzelschützen!A:P,16,FALSE)</f>
        <v>#N/A</v>
      </c>
    </row>
    <row r="59" ht="15">
      <c r="B59" s="69">
        <v>15</v>
      </c>
      <c r="C59" s="70" t="e">
        <f ca="1">SMALL(Einzelschützen[[#All],[Rang Jugend]],B59)</f>
        <v>#N/A</v>
      </c>
      <c r="D59" s="69" t="e">
        <f ca="1">CONCATENATE(VLOOKUP(C59,Einzelschützen!A:O,7,FALSE),", ",VLOOKUP(C59,Einzelschützen!A:O,6,FALSE))</f>
        <v>#N/A</v>
      </c>
      <c r="E59" s="69" t="e">
        <f ca="1">VLOOKUP(C59,Einzelschützen!A:O,8,FALSE)</f>
        <v>#N/A</v>
      </c>
      <c r="F59" s="69" t="e">
        <f ca="1">VLOOKUP(C59,Einzelschützen!A:O,13,FALSE)</f>
        <v>#N/A</v>
      </c>
      <c r="G59" s="71" t="e">
        <f ca="1">VLOOKUP(C59,Einzelschützen!A:O,9,FALSE)</f>
        <v>#N/A</v>
      </c>
      <c r="H59" s="71" t="e">
        <f ca="1">VLOOKUP(C59,Einzelschützen!A:O,15,FALSE)</f>
        <v>#N/A</v>
      </c>
      <c r="I59" s="71" t="e">
        <f ca="1">VLOOKUP(C59,Einzelschützen!A:P,16,FALSE)</f>
        <v>#N/A</v>
      </c>
    </row>
    <row r="60" ht="15">
      <c r="B60" s="69">
        <v>16</v>
      </c>
      <c r="C60" s="70" t="e">
        <f ca="1">SMALL(Einzelschützen[[#All],[Rang Jugend]],B60)</f>
        <v>#N/A</v>
      </c>
      <c r="D60" s="69" t="e">
        <f ca="1">CONCATENATE(VLOOKUP(C60,Einzelschützen!A:O,7,FALSE),", ",VLOOKUP(C60,Einzelschützen!A:O,6,FALSE))</f>
        <v>#N/A</v>
      </c>
      <c r="E60" s="69" t="e">
        <f ca="1">VLOOKUP(C60,Einzelschützen!A:O,8,FALSE)</f>
        <v>#N/A</v>
      </c>
      <c r="F60" s="69" t="e">
        <f ca="1">VLOOKUP(C60,Einzelschützen!A:O,13,FALSE)</f>
        <v>#N/A</v>
      </c>
      <c r="G60" s="71" t="e">
        <f ca="1">VLOOKUP(C60,Einzelschützen!A:O,9,FALSE)</f>
        <v>#N/A</v>
      </c>
      <c r="H60" s="71" t="e">
        <f ca="1">VLOOKUP(C60,Einzelschützen!A:O,15,FALSE)</f>
        <v>#N/A</v>
      </c>
      <c r="I60" s="71" t="e">
        <f ca="1">VLOOKUP(C60,Einzelschützen!A:P,16,FALSE)</f>
        <v>#N/A</v>
      </c>
    </row>
    <row r="61" ht="15">
      <c r="B61" s="69">
        <v>17</v>
      </c>
      <c r="C61" s="70" t="e">
        <f ca="1">SMALL(Einzelschützen[[#All],[Rang Jugend]],B61)</f>
        <v>#N/A</v>
      </c>
      <c r="D61" s="69" t="e">
        <f ca="1">CONCATENATE(VLOOKUP(C61,Einzelschützen!A:O,7,FALSE),", ",VLOOKUP(C61,Einzelschützen!A:O,6,FALSE))</f>
        <v>#N/A</v>
      </c>
      <c r="E61" s="69" t="e">
        <f ca="1">VLOOKUP(C61,Einzelschützen!A:O,8,FALSE)</f>
        <v>#N/A</v>
      </c>
      <c r="F61" s="69" t="e">
        <f ca="1">VLOOKUP(C61,Einzelschützen!A:O,13,FALSE)</f>
        <v>#N/A</v>
      </c>
      <c r="G61" s="71" t="e">
        <f ca="1">VLOOKUP(C61,Einzelschützen!A:O,9,FALSE)</f>
        <v>#N/A</v>
      </c>
      <c r="H61" s="71" t="e">
        <f ca="1">VLOOKUP(C61,Einzelschützen!A:O,15,FALSE)</f>
        <v>#N/A</v>
      </c>
      <c r="I61" s="71" t="e">
        <f ca="1">VLOOKUP(C61,Einzelschützen!A:P,16,FALSE)</f>
        <v>#N/A</v>
      </c>
    </row>
    <row r="62" ht="15">
      <c r="B62" s="69">
        <v>18</v>
      </c>
      <c r="C62" s="70" t="e">
        <f ca="1">SMALL(Einzelschützen[[#All],[Rang Jugend]],B62)</f>
        <v>#N/A</v>
      </c>
      <c r="D62" s="69" t="e">
        <f ca="1">CONCATENATE(VLOOKUP(C62,Einzelschützen!A:O,7,FALSE),", ",VLOOKUP(C62,Einzelschützen!A:O,6,FALSE))</f>
        <v>#N/A</v>
      </c>
      <c r="E62" s="69" t="e">
        <f ca="1">VLOOKUP(C62,Einzelschützen!A:O,8,FALSE)</f>
        <v>#N/A</v>
      </c>
      <c r="F62" s="69" t="e">
        <f ca="1">VLOOKUP(C62,Einzelschützen!A:O,13,FALSE)</f>
        <v>#N/A</v>
      </c>
      <c r="G62" s="71" t="e">
        <f ca="1">VLOOKUP(C62,Einzelschützen!A:O,9,FALSE)</f>
        <v>#N/A</v>
      </c>
      <c r="H62" s="71" t="e">
        <f ca="1">VLOOKUP(C62,Einzelschützen!A:O,15,FALSE)</f>
        <v>#N/A</v>
      </c>
      <c r="I62" s="71" t="e">
        <f ca="1">VLOOKUP(C62,Einzelschützen!A:P,16,FALSE)</f>
        <v>#N/A</v>
      </c>
    </row>
    <row r="63" ht="15">
      <c r="B63" s="69">
        <v>19</v>
      </c>
      <c r="C63" s="70" t="e">
        <f ca="1">SMALL(Einzelschützen[[#All],[Rang Jugend]],B63)</f>
        <v>#N/A</v>
      </c>
      <c r="D63" s="69" t="e">
        <f ca="1">CONCATENATE(VLOOKUP(C63,Einzelschützen!A:O,7,FALSE),", ",VLOOKUP(C63,Einzelschützen!A:O,6,FALSE))</f>
        <v>#N/A</v>
      </c>
      <c r="E63" s="69" t="e">
        <f ca="1">VLOOKUP(C63,Einzelschützen!A:O,8,FALSE)</f>
        <v>#N/A</v>
      </c>
      <c r="F63" s="69" t="e">
        <f ca="1">VLOOKUP(C63,Einzelschützen!A:O,13,FALSE)</f>
        <v>#N/A</v>
      </c>
      <c r="G63" s="71" t="e">
        <f ca="1">VLOOKUP(C63,Einzelschützen!A:O,9,FALSE)</f>
        <v>#N/A</v>
      </c>
      <c r="H63" s="71" t="e">
        <f ca="1">VLOOKUP(C63,Einzelschützen!A:O,15,FALSE)</f>
        <v>#N/A</v>
      </c>
      <c r="I63" s="71" t="e">
        <f ca="1">VLOOKUP(C63,Einzelschützen!A:P,16,FALSE)</f>
        <v>#N/A</v>
      </c>
    </row>
    <row r="64" ht="15">
      <c r="B64" s="69">
        <v>20</v>
      </c>
      <c r="C64" s="70" t="e">
        <f ca="1">SMALL(Einzelschützen[[#All],[Rang Jugend]],B64)</f>
        <v>#N/A</v>
      </c>
      <c r="D64" s="69" t="e">
        <f ca="1">CONCATENATE(VLOOKUP(C64,Einzelschützen!A:O,7,FALSE),", ",VLOOKUP(C64,Einzelschützen!A:O,6,FALSE))</f>
        <v>#N/A</v>
      </c>
      <c r="E64" s="69" t="e">
        <f ca="1">VLOOKUP(C64,Einzelschützen!A:O,8,FALSE)</f>
        <v>#N/A</v>
      </c>
      <c r="F64" s="69" t="e">
        <f ca="1">VLOOKUP(C64,Einzelschützen!A:O,13,FALSE)</f>
        <v>#N/A</v>
      </c>
      <c r="G64" s="71" t="e">
        <f ca="1">VLOOKUP(C64,Einzelschützen!A:O,9,FALSE)</f>
        <v>#N/A</v>
      </c>
      <c r="H64" s="71" t="e">
        <f ca="1">VLOOKUP(C64,Einzelschützen!A:O,15,FALSE)</f>
        <v>#N/A</v>
      </c>
      <c r="I64" s="71" t="e">
        <f ca="1">VLOOKUP(C64,Einzelschützen!A:P,16,FALSE)</f>
        <v>#N/A</v>
      </c>
    </row>
    <row r="65" ht="15">
      <c r="B65" s="69">
        <v>21</v>
      </c>
      <c r="C65" s="70" t="e">
        <f ca="1">SMALL(Einzelschützen[[#All],[Rang Jugend]],B65)</f>
        <v>#N/A</v>
      </c>
      <c r="D65" s="69" t="e">
        <f ca="1">CONCATENATE(VLOOKUP(C65,Einzelschützen!A:O,7,FALSE),", ",VLOOKUP(C65,Einzelschützen!A:O,6,FALSE))</f>
        <v>#N/A</v>
      </c>
      <c r="E65" s="69" t="e">
        <f ca="1">VLOOKUP(C65,Einzelschützen!A:O,8,FALSE)</f>
        <v>#N/A</v>
      </c>
      <c r="F65" s="69" t="e">
        <f ca="1">VLOOKUP(C65,Einzelschützen!A:O,13,FALSE)</f>
        <v>#N/A</v>
      </c>
      <c r="G65" s="71" t="e">
        <f ca="1">VLOOKUP(C65,Einzelschützen!A:O,9,FALSE)</f>
        <v>#N/A</v>
      </c>
      <c r="H65" s="71" t="e">
        <f ca="1">VLOOKUP(C65,Einzelschützen!A:O,15,FALSE)</f>
        <v>#N/A</v>
      </c>
      <c r="I65" s="71" t="e">
        <f ca="1">VLOOKUP(C65,Einzelschützen!A:P,16,FALSE)</f>
        <v>#N/A</v>
      </c>
    </row>
    <row r="66" ht="15">
      <c r="B66" s="69">
        <v>22</v>
      </c>
      <c r="C66" s="70" t="e">
        <f ca="1">SMALL(Einzelschützen[[#All],[Rang Jugend]],B66)</f>
        <v>#N/A</v>
      </c>
      <c r="D66" s="69" t="e">
        <f ca="1">CONCATENATE(VLOOKUP(C66,Einzelschützen!A:O,7,FALSE),", ",VLOOKUP(C66,Einzelschützen!A:O,6,FALSE))</f>
        <v>#N/A</v>
      </c>
      <c r="E66" s="69" t="e">
        <f ca="1">VLOOKUP(C66,Einzelschützen!A:O,8,FALSE)</f>
        <v>#N/A</v>
      </c>
      <c r="F66" s="69" t="e">
        <f ca="1">VLOOKUP(C66,Einzelschützen!A:O,13,FALSE)</f>
        <v>#N/A</v>
      </c>
      <c r="G66" s="71" t="e">
        <f ca="1">VLOOKUP(C66,Einzelschützen!A:O,9,FALSE)</f>
        <v>#N/A</v>
      </c>
      <c r="H66" s="71" t="e">
        <f ca="1">VLOOKUP(C66,Einzelschützen!A:O,15,FALSE)</f>
        <v>#N/A</v>
      </c>
      <c r="I66" s="71" t="e">
        <f ca="1">VLOOKUP(C66,Einzelschützen!A:P,16,FALSE)</f>
        <v>#N/A</v>
      </c>
    </row>
    <row r="67" ht="15">
      <c r="B67" s="69">
        <v>23</v>
      </c>
      <c r="C67" s="70" t="e">
        <f ca="1">SMALL(Einzelschützen[[#All],[Rang Jugend]],B67)</f>
        <v>#N/A</v>
      </c>
      <c r="D67" s="69" t="e">
        <f ca="1">CONCATENATE(VLOOKUP(C67,Einzelschützen!A:O,7,FALSE),", ",VLOOKUP(C67,Einzelschützen!A:O,6,FALSE))</f>
        <v>#N/A</v>
      </c>
      <c r="E67" s="69" t="e">
        <f ca="1">VLOOKUP(C67,Einzelschützen!A:O,8,FALSE)</f>
        <v>#N/A</v>
      </c>
      <c r="F67" s="69" t="e">
        <f ca="1">VLOOKUP(C67,Einzelschützen!A:O,13,FALSE)</f>
        <v>#N/A</v>
      </c>
      <c r="G67" s="71" t="e">
        <f ca="1">VLOOKUP(C67,Einzelschützen!A:O,9,FALSE)</f>
        <v>#N/A</v>
      </c>
      <c r="H67" s="71" t="e">
        <f ca="1">VLOOKUP(C67,Einzelschützen!A:O,15,FALSE)</f>
        <v>#N/A</v>
      </c>
      <c r="I67" s="71" t="e">
        <f ca="1">VLOOKUP(C67,Einzelschützen!A:P,16,FALSE)</f>
        <v>#N/A</v>
      </c>
    </row>
    <row r="68" ht="15">
      <c r="B68" s="69">
        <v>24</v>
      </c>
      <c r="C68" s="70" t="e">
        <f ca="1">SMALL(Einzelschützen[[#All],[Rang Jugend]],B68)</f>
        <v>#N/A</v>
      </c>
      <c r="D68" s="69" t="e">
        <f ca="1">CONCATENATE(VLOOKUP(C68,Einzelschützen!A:O,7,FALSE),", ",VLOOKUP(C68,Einzelschützen!A:O,6,FALSE))</f>
        <v>#N/A</v>
      </c>
      <c r="E68" s="69" t="e">
        <f ca="1">VLOOKUP(C68,Einzelschützen!A:O,8,FALSE)</f>
        <v>#N/A</v>
      </c>
      <c r="F68" s="69" t="e">
        <f ca="1">VLOOKUP(C68,Einzelschützen!A:O,13,FALSE)</f>
        <v>#N/A</v>
      </c>
      <c r="G68" s="71" t="e">
        <f ca="1">VLOOKUP(C68,Einzelschützen!A:O,9,FALSE)</f>
        <v>#N/A</v>
      </c>
      <c r="H68" s="71" t="e">
        <f ca="1">VLOOKUP(C68,Einzelschützen!A:O,15,FALSE)</f>
        <v>#N/A</v>
      </c>
      <c r="I68" s="71" t="e">
        <f ca="1">VLOOKUP(C68,Einzelschützen!A:P,16,FALSE)</f>
        <v>#N/A</v>
      </c>
    </row>
    <row r="69" ht="15">
      <c r="B69" s="69">
        <v>25</v>
      </c>
      <c r="C69" s="70" t="e">
        <f ca="1">SMALL(Einzelschützen[[#All],[Rang Jugend]],B69)</f>
        <v>#N/A</v>
      </c>
      <c r="D69" s="69" t="e">
        <f ca="1">CONCATENATE(VLOOKUP(C69,Einzelschützen!A:O,7,FALSE),", ",VLOOKUP(C69,Einzelschützen!A:O,6,FALSE))</f>
        <v>#N/A</v>
      </c>
      <c r="E69" s="69" t="e">
        <f ca="1">VLOOKUP(C69,Einzelschützen!A:O,8,FALSE)</f>
        <v>#N/A</v>
      </c>
      <c r="F69" s="69" t="e">
        <f ca="1">VLOOKUP(C69,Einzelschützen!A:O,13,FALSE)</f>
        <v>#N/A</v>
      </c>
      <c r="G69" s="71" t="e">
        <f ca="1">VLOOKUP(C69,Einzelschützen!A:O,9,FALSE)</f>
        <v>#N/A</v>
      </c>
      <c r="H69" s="71" t="e">
        <f ca="1">VLOOKUP(C69,Einzelschützen!A:O,15,FALSE)</f>
        <v>#N/A</v>
      </c>
      <c r="I69" s="71" t="e">
        <f ca="1">VLOOKUP(C69,Einzelschützen!A:P,16,FALSE)</f>
        <v>#N/A</v>
      </c>
    </row>
    <row r="70" ht="15">
      <c r="B70" s="69">
        <v>26</v>
      </c>
      <c r="C70" s="70" t="e">
        <f ca="1">SMALL(Einzelschützen[[#All],[Rang Jugend]],B70)</f>
        <v>#N/A</v>
      </c>
      <c r="D70" s="69" t="e">
        <f ca="1">CONCATENATE(VLOOKUP(C70,Einzelschützen!A:O,7,FALSE),", ",VLOOKUP(C70,Einzelschützen!A:O,6,FALSE))</f>
        <v>#N/A</v>
      </c>
      <c r="E70" s="69" t="e">
        <f ca="1">VLOOKUP(C70,Einzelschützen!A:O,8,FALSE)</f>
        <v>#N/A</v>
      </c>
      <c r="F70" s="69" t="e">
        <f ca="1">VLOOKUP(C70,Einzelschützen!A:O,13,FALSE)</f>
        <v>#N/A</v>
      </c>
      <c r="G70" s="71" t="e">
        <f ca="1">VLOOKUP(C70,Einzelschützen!A:O,9,FALSE)</f>
        <v>#N/A</v>
      </c>
      <c r="H70" s="71" t="e">
        <f ca="1">VLOOKUP(C70,Einzelschützen!A:O,15,FALSE)</f>
        <v>#N/A</v>
      </c>
      <c r="I70" s="71" t="e">
        <f ca="1">VLOOKUP(C70,Einzelschützen!A:P,16,FALSE)</f>
        <v>#N/A</v>
      </c>
    </row>
    <row r="71" ht="15">
      <c r="B71" s="69">
        <v>27</v>
      </c>
      <c r="C71" s="70" t="e">
        <f ca="1">SMALL(Einzelschützen[[#All],[Rang Jugend]],B71)</f>
        <v>#N/A</v>
      </c>
      <c r="D71" s="69" t="e">
        <f ca="1">CONCATENATE(VLOOKUP(C71,Einzelschützen!A:O,7,FALSE),", ",VLOOKUP(C71,Einzelschützen!A:O,6,FALSE))</f>
        <v>#N/A</v>
      </c>
      <c r="E71" s="69" t="e">
        <f ca="1">VLOOKUP(C71,Einzelschützen!A:O,8,FALSE)</f>
        <v>#N/A</v>
      </c>
      <c r="F71" s="69" t="e">
        <f ca="1">VLOOKUP(C71,Einzelschützen!A:O,13,FALSE)</f>
        <v>#N/A</v>
      </c>
      <c r="G71" s="71" t="e">
        <f ca="1">VLOOKUP(C71,Einzelschützen!A:O,9,FALSE)</f>
        <v>#N/A</v>
      </c>
      <c r="H71" s="71" t="e">
        <f ca="1">VLOOKUP(C71,Einzelschützen!A:O,15,FALSE)</f>
        <v>#N/A</v>
      </c>
      <c r="I71" s="71" t="e">
        <f ca="1">VLOOKUP(C71,Einzelschützen!A:P,16,FALSE)</f>
        <v>#N/A</v>
      </c>
    </row>
    <row r="72" ht="15">
      <c r="B72" s="69">
        <v>28</v>
      </c>
      <c r="C72" s="70" t="e">
        <f ca="1">SMALL(Einzelschützen[[#All],[Rang Jugend]],B72)</f>
        <v>#N/A</v>
      </c>
      <c r="D72" s="69" t="e">
        <f ca="1">CONCATENATE(VLOOKUP(C72,Einzelschützen!A:O,7,FALSE),", ",VLOOKUP(C72,Einzelschützen!A:O,6,FALSE))</f>
        <v>#N/A</v>
      </c>
      <c r="E72" s="69" t="e">
        <f ca="1">VLOOKUP(C72,Einzelschützen!A:O,8,FALSE)</f>
        <v>#N/A</v>
      </c>
      <c r="F72" s="69" t="e">
        <f ca="1">VLOOKUP(C72,Einzelschützen!A:O,13,FALSE)</f>
        <v>#N/A</v>
      </c>
      <c r="G72" s="71" t="e">
        <f ca="1">VLOOKUP(C72,Einzelschützen!A:O,9,FALSE)</f>
        <v>#N/A</v>
      </c>
      <c r="H72" s="71" t="e">
        <f ca="1">VLOOKUP(C72,Einzelschützen!A:O,15,FALSE)</f>
        <v>#N/A</v>
      </c>
      <c r="I72" s="71" t="e">
        <f ca="1">VLOOKUP(C72,Einzelschützen!A:P,16,FALSE)</f>
        <v>#N/A</v>
      </c>
    </row>
    <row r="73" ht="15">
      <c r="B73" s="69">
        <v>29</v>
      </c>
      <c r="C73" s="70" t="e">
        <f ca="1">SMALL(Einzelschützen[[#All],[Rang Jugend]],B73)</f>
        <v>#N/A</v>
      </c>
      <c r="D73" s="69" t="e">
        <f ca="1">CONCATENATE(VLOOKUP(C73,Einzelschützen!A:O,7,FALSE),", ",VLOOKUP(C73,Einzelschützen!A:O,6,FALSE))</f>
        <v>#N/A</v>
      </c>
      <c r="E73" s="69" t="e">
        <f ca="1">VLOOKUP(C73,Einzelschützen!A:O,8,FALSE)</f>
        <v>#N/A</v>
      </c>
      <c r="F73" s="69" t="e">
        <f ca="1">VLOOKUP(C73,Einzelschützen!A:O,13,FALSE)</f>
        <v>#N/A</v>
      </c>
      <c r="G73" s="71" t="e">
        <f ca="1">VLOOKUP(C73,Einzelschützen!A:O,9,FALSE)</f>
        <v>#N/A</v>
      </c>
      <c r="H73" s="71" t="e">
        <f ca="1">VLOOKUP(C73,Einzelschützen!A:O,15,FALSE)</f>
        <v>#N/A</v>
      </c>
      <c r="I73" s="71" t="e">
        <f ca="1">VLOOKUP(C73,Einzelschützen!A:P,16,FALSE)</f>
        <v>#N/A</v>
      </c>
    </row>
    <row r="74" ht="15">
      <c r="B74" s="69">
        <v>30</v>
      </c>
      <c r="C74" s="70" t="e">
        <f ca="1">SMALL(Einzelschützen[[#All],[Rang Jugend]],B74)</f>
        <v>#N/A</v>
      </c>
      <c r="D74" s="69" t="e">
        <f ca="1">CONCATENATE(VLOOKUP(C74,Einzelschützen!A:O,7,FALSE),", ",VLOOKUP(C74,Einzelschützen!A:O,6,FALSE))</f>
        <v>#N/A</v>
      </c>
      <c r="E74" s="69" t="e">
        <f ca="1">VLOOKUP(C74,Einzelschützen!A:O,8,FALSE)</f>
        <v>#N/A</v>
      </c>
      <c r="F74" s="69" t="e">
        <f ca="1">VLOOKUP(C74,Einzelschützen!A:O,13,FALSE)</f>
        <v>#N/A</v>
      </c>
      <c r="G74" s="71" t="e">
        <f ca="1">VLOOKUP(C74,Einzelschützen!A:O,9,FALSE)</f>
        <v>#N/A</v>
      </c>
      <c r="H74" s="71" t="e">
        <f ca="1">VLOOKUP(C74,Einzelschützen!A:O,15,FALSE)</f>
        <v>#N/A</v>
      </c>
      <c r="I74" s="71" t="e">
        <f ca="1">VLOOKUP(C74,Einzelschützen!A:P,16,FALSE)</f>
        <v>#N/A</v>
      </c>
    </row>
    <row r="75" ht="15">
      <c r="B75" s="69">
        <v>31</v>
      </c>
      <c r="C75" s="70" t="e">
        <f ca="1">SMALL(Einzelschützen[[#All],[Rang Jugend]],B75)</f>
        <v>#N/A</v>
      </c>
      <c r="D75" s="69" t="e">
        <f ca="1">CONCATENATE(VLOOKUP(C75,Einzelschützen!A:O,7,FALSE),", ",VLOOKUP(C75,Einzelschützen!A:O,6,FALSE))</f>
        <v>#N/A</v>
      </c>
      <c r="E75" s="69" t="e">
        <f ca="1">VLOOKUP(C75,Einzelschützen!A:O,8,FALSE)</f>
        <v>#N/A</v>
      </c>
      <c r="F75" s="69" t="e">
        <f ca="1">VLOOKUP(C75,Einzelschützen!A:O,13,FALSE)</f>
        <v>#N/A</v>
      </c>
      <c r="G75" s="71" t="e">
        <f ca="1">VLOOKUP(C75,Einzelschützen!A:O,9,FALSE)</f>
        <v>#N/A</v>
      </c>
      <c r="H75" s="71" t="e">
        <f ca="1">VLOOKUP(C75,Einzelschützen!A:O,15,FALSE)</f>
        <v>#N/A</v>
      </c>
      <c r="I75" s="71" t="e">
        <f ca="1">VLOOKUP(C75,Einzelschützen!A:P,16,FALSE)</f>
        <v>#N/A</v>
      </c>
    </row>
    <row r="76" ht="15">
      <c r="B76" s="69">
        <v>32</v>
      </c>
      <c r="C76" s="70" t="e">
        <f ca="1">SMALL(Einzelschützen[[#All],[Rang Jugend]],B76)</f>
        <v>#N/A</v>
      </c>
      <c r="D76" s="69" t="e">
        <f ca="1">CONCATENATE(VLOOKUP(C76,Einzelschützen!A:O,7,FALSE),", ",VLOOKUP(C76,Einzelschützen!A:O,6,FALSE))</f>
        <v>#N/A</v>
      </c>
      <c r="E76" s="69" t="e">
        <f ca="1">VLOOKUP(C76,Einzelschützen!A:O,8,FALSE)</f>
        <v>#N/A</v>
      </c>
      <c r="F76" s="69" t="e">
        <f ca="1">VLOOKUP(C76,Einzelschützen!A:O,13,FALSE)</f>
        <v>#N/A</v>
      </c>
      <c r="G76" s="71" t="e">
        <f ca="1">VLOOKUP(C76,Einzelschützen!A:O,9,FALSE)</f>
        <v>#N/A</v>
      </c>
      <c r="H76" s="71" t="e">
        <f ca="1">VLOOKUP(C76,Einzelschützen!A:O,15,FALSE)</f>
        <v>#N/A</v>
      </c>
      <c r="I76" s="71" t="e">
        <f ca="1">VLOOKUP(C76,Einzelschützen!A:P,16,FALSE)</f>
        <v>#N/A</v>
      </c>
    </row>
    <row r="78" ht="21">
      <c r="B78" s="64" t="s">
        <v>0</v>
      </c>
      <c r="C78" s="64"/>
      <c r="D78" s="64"/>
      <c r="E78" s="64"/>
      <c r="F78" s="64"/>
      <c r="G78" s="64"/>
      <c r="H78" s="64"/>
      <c r="I78" s="64"/>
    </row>
    <row r="79" ht="21">
      <c r="B79" s="64">
        <f ca="1">Sportjahr</f>
        <v>2026</v>
      </c>
      <c r="C79" s="64"/>
      <c r="D79" s="64"/>
      <c r="E79" s="64"/>
      <c r="F79" s="64"/>
      <c r="G79" s="64"/>
      <c r="H79" s="64"/>
      <c r="I79" s="64"/>
    </row>
    <row r="80" ht="21">
      <c r="B80" s="64" t="s">
        <v>19</v>
      </c>
      <c r="C80" s="64"/>
      <c r="D80" s="64"/>
      <c r="E80" s="64"/>
      <c r="F80" s="64"/>
      <c r="G80" s="64"/>
      <c r="H80" s="64"/>
      <c r="I80" s="64"/>
    </row>
    <row r="81" ht="24.75" customHeight="1">
      <c r="C81" s="66" t="str">
        <f>VLOOKUP(Gau_1,Gau_Matrix,3,FALSE)&amp;" - "&amp;VLOOKUP(Gau_2,Gau_Matrix,3,FALSE)</f>
        <v xml:space="preserve">Allgäu - Memmingen</v>
      </c>
      <c r="D81" s="66"/>
      <c r="E81" s="66"/>
      <c r="F81" s="66"/>
      <c r="G81" s="66"/>
      <c r="H81" s="66"/>
      <c r="I81" s="66"/>
    </row>
    <row r="82" ht="15.6">
      <c r="C82" s="67" t="s">
        <v>247</v>
      </c>
      <c r="D82" s="68" t="s">
        <v>50</v>
      </c>
      <c r="E82" s="68" t="s">
        <v>248</v>
      </c>
      <c r="F82" s="68" t="s">
        <v>2</v>
      </c>
      <c r="G82" s="68" t="s">
        <v>47</v>
      </c>
      <c r="H82" s="68" t="s">
        <v>218</v>
      </c>
      <c r="I82" s="68" t="s">
        <v>249</v>
      </c>
    </row>
    <row r="83" ht="15">
      <c r="B83" s="69">
        <v>1</v>
      </c>
      <c r="C83" s="70">
        <f ca="1">SMALL(Einzelschützen[[#All],[Rang Junioren]],B83)</f>
        <v>1.0409999999999999</v>
      </c>
      <c r="D83" s="69" t="str">
        <f ca="1">CONCATENATE(VLOOKUP(C83,Einzelschützen!A:O,7,FALSE),", ",VLOOKUP(C83,Einzelschützen!A:O,6,FALSE))</f>
        <v xml:space="preserve">Florian, Rogg</v>
      </c>
      <c r="E83" s="69">
        <f ca="1">VLOOKUP(C83,Einzelschützen!A:O,8,FALSE)</f>
        <v>2008</v>
      </c>
      <c r="F83" s="69">
        <f ca="1">VLOOKUP(C83,Einzelschützen!A:O,13,FALSE)</f>
        <v>701</v>
      </c>
      <c r="G83" s="71">
        <f ca="1">VLOOKUP(C83,Einzelschützen!A:O,9,FALSE)</f>
        <v>381</v>
      </c>
      <c r="H83" s="71">
        <f ca="1">VLOOKUP(C83,Einzelschützen!A:O,15,FALSE)</f>
        <v>375</v>
      </c>
      <c r="I83" s="71">
        <f ca="1">VLOOKUP(C83,Einzelschützen!A:P,16,FALSE)</f>
        <v>756</v>
      </c>
    </row>
    <row r="84" ht="15">
      <c r="B84" s="69">
        <v>2</v>
      </c>
      <c r="C84" s="70">
        <f ca="1">SMALL(Einzelschützen[[#All],[Rang Junioren]],B84)</f>
        <v>2.0339999999999998</v>
      </c>
      <c r="D84" s="69" t="str">
        <f ca="1">CONCATENATE(VLOOKUP(C84,Einzelschützen!A:O,7,FALSE),", ",VLOOKUP(C84,Einzelschützen!A:O,6,FALSE))</f>
        <v xml:space="preserve">Katharina, Frick</v>
      </c>
      <c r="E84" s="69">
        <f ca="1">VLOOKUP(C84,Einzelschützen!A:O,8,FALSE)</f>
        <v>2008</v>
      </c>
      <c r="F84" s="69">
        <f ca="1">VLOOKUP(C84,Einzelschützen!A:O,13,FALSE)</f>
        <v>701</v>
      </c>
      <c r="G84" s="71">
        <f ca="1">VLOOKUP(C84,Einzelschützen!A:O,9,FALSE)</f>
        <v>389</v>
      </c>
      <c r="H84" s="71">
        <f ca="1">VLOOKUP(C84,Einzelschützen!A:O,15,FALSE)</f>
        <v>0</v>
      </c>
      <c r="I84" s="71">
        <f ca="1">VLOOKUP(C84,Einzelschützen!A:P,16,FALSE)</f>
        <v>389</v>
      </c>
    </row>
    <row r="85" ht="15">
      <c r="B85" s="69">
        <v>3</v>
      </c>
      <c r="C85" s="70">
        <f ca="1">SMALL(Einzelschützen[[#All],[Rang Junioren]],B85)</f>
        <v>3.0350000000000001</v>
      </c>
      <c r="D85" s="69" t="str">
        <f ca="1">CONCATENATE(VLOOKUP(C85,Einzelschützen!A:O,7,FALSE),", ",VLOOKUP(C85,Einzelschützen!A:O,6,FALSE))</f>
        <v xml:space="preserve">Verena, Dodel</v>
      </c>
      <c r="E85" s="69">
        <f ca="1">VLOOKUP(C85,Einzelschützen!A:O,8,FALSE)</f>
        <v>2008</v>
      </c>
      <c r="F85" s="69">
        <f ca="1">VLOOKUP(C85,Einzelschützen!A:O,13,FALSE)</f>
        <v>701</v>
      </c>
      <c r="G85" s="71">
        <f ca="1">VLOOKUP(C85,Einzelschützen!A:O,9,FALSE)</f>
        <v>385</v>
      </c>
      <c r="H85" s="71">
        <f ca="1">VLOOKUP(C85,Einzelschützen!A:O,15,FALSE)</f>
        <v>0</v>
      </c>
      <c r="I85" s="71">
        <f ca="1">VLOOKUP(C85,Einzelschützen!A:P,16,FALSE)</f>
        <v>385</v>
      </c>
    </row>
    <row r="86" ht="15">
      <c r="B86" s="69">
        <v>4</v>
      </c>
      <c r="C86" s="70">
        <f ca="1">SMALL(Einzelschützen[[#All],[Rang Junioren]],B86)</f>
        <v>3.044</v>
      </c>
      <c r="D86" s="69" t="str">
        <f ca="1">CONCATENATE(VLOOKUP(C86,Einzelschützen!A:O,7,FALSE),", ",VLOOKUP(C86,Einzelschützen!A:O,6,FALSE))</f>
        <v xml:space="preserve">Eileen, Haug</v>
      </c>
      <c r="E86" s="69">
        <f ca="1">VLOOKUP(C86,Einzelschützen!A:O,8,FALSE)</f>
        <v>2009</v>
      </c>
      <c r="F86" s="69">
        <f ca="1">VLOOKUP(C86,Einzelschützen!A:O,13,FALSE)</f>
        <v>701</v>
      </c>
      <c r="G86" s="71" t="str">
        <f ca="1">VLOOKUP(C86,Einzelschützen!A:O,9,FALSE)</f>
        <v/>
      </c>
      <c r="H86" s="71">
        <f ca="1">VLOOKUP(C86,Einzelschützen!A:O,15,FALSE)</f>
        <v>385</v>
      </c>
      <c r="I86" s="71">
        <f ca="1">VLOOKUP(C86,Einzelschützen!A:P,16,FALSE)</f>
        <v>385</v>
      </c>
    </row>
    <row r="87" ht="15">
      <c r="B87" s="69">
        <v>5</v>
      </c>
      <c r="C87" s="70">
        <f ca="1">SMALL(Einzelschützen[[#All],[Rang Junioren]],B87)</f>
        <v>3.0489999999999999</v>
      </c>
      <c r="D87" s="69" t="str">
        <f ca="1">CONCATENATE(VLOOKUP(C87,Einzelschützen!A:O,7,FALSE),", ",VLOOKUP(C87,Einzelschützen!A:O,6,FALSE))</f>
        <v xml:space="preserve">Verena, Dodel</v>
      </c>
      <c r="E87" s="69">
        <f ca="1">VLOOKUP(C87,Einzelschützen!A:O,8,FALSE)</f>
        <v>2008</v>
      </c>
      <c r="F87" s="69">
        <f ca="1">VLOOKUP(C87,Einzelschützen!A:O,13,FALSE)</f>
        <v>701</v>
      </c>
      <c r="G87" s="71" t="str">
        <f ca="1">VLOOKUP(C87,Einzelschützen!A:O,9,FALSE)</f>
        <v/>
      </c>
      <c r="H87" s="71">
        <f ca="1">VLOOKUP(C87,Einzelschützen!A:O,15,FALSE)</f>
        <v>385</v>
      </c>
      <c r="I87" s="71">
        <f ca="1">VLOOKUP(C87,Einzelschützen!A:P,16,FALSE)</f>
        <v>385</v>
      </c>
    </row>
    <row r="88" ht="15">
      <c r="B88" s="69">
        <v>6</v>
      </c>
      <c r="C88" s="70">
        <f ca="1">SMALL(Einzelschützen[[#All],[Rang Junioren]],B88)</f>
        <v>6.0940000000000003</v>
      </c>
      <c r="D88" s="69" t="str">
        <f ca="1">CONCATENATE(VLOOKUP(C88,Einzelschützen!A:O,7,FALSE),", ",VLOOKUP(C88,Einzelschützen!A:O,6,FALSE))</f>
        <v xml:space="preserve">Mandy, Seitel</v>
      </c>
      <c r="E88" s="69">
        <f ca="1">VLOOKUP(C88,Einzelschützen!A:O,8,FALSE)</f>
        <v>2009</v>
      </c>
      <c r="F88" s="69">
        <f ca="1">VLOOKUP(C88,Einzelschützen!A:O,13,FALSE)</f>
        <v>713</v>
      </c>
      <c r="G88" s="71">
        <f ca="1">VLOOKUP(C88,Einzelschützen!A:O,9,FALSE)</f>
        <v>384</v>
      </c>
      <c r="H88" s="71">
        <f ca="1">VLOOKUP(C88,Einzelschützen!A:O,15,FALSE)</f>
        <v>0</v>
      </c>
      <c r="I88" s="71">
        <f ca="1">VLOOKUP(C88,Einzelschützen!A:P,16,FALSE)</f>
        <v>384</v>
      </c>
    </row>
    <row r="89" ht="15">
      <c r="B89" s="69">
        <v>7</v>
      </c>
      <c r="C89" s="70">
        <f ca="1">SMALL(Einzelschützen[[#All],[Rang Junioren]],B89)</f>
        <v>7.0949999999999998</v>
      </c>
      <c r="D89" s="69" t="str">
        <f ca="1">CONCATENATE(VLOOKUP(C89,Einzelschützen!A:O,7,FALSE),", ",VLOOKUP(C89,Einzelschützen!A:O,6,FALSE))</f>
        <v xml:space="preserve">Amelie, Rothenhäusler</v>
      </c>
      <c r="E89" s="69">
        <f ca="1">VLOOKUP(C89,Einzelschützen!A:O,8,FALSE)</f>
        <v>2008</v>
      </c>
      <c r="F89" s="69">
        <f ca="1">VLOOKUP(C89,Einzelschützen!A:O,13,FALSE)</f>
        <v>713</v>
      </c>
      <c r="G89" s="71">
        <f ca="1">VLOOKUP(C89,Einzelschützen!A:O,9,FALSE)</f>
        <v>382</v>
      </c>
      <c r="H89" s="71">
        <f ca="1">VLOOKUP(C89,Einzelschützen!A:O,15,FALSE)</f>
        <v>0</v>
      </c>
      <c r="I89" s="71">
        <f ca="1">VLOOKUP(C89,Einzelschützen!A:P,16,FALSE)</f>
        <v>382</v>
      </c>
    </row>
    <row r="90" ht="15">
      <c r="B90" s="69">
        <v>8</v>
      </c>
      <c r="C90" s="70">
        <f ca="1">SMALL(Einzelschützen[[#All],[Rang Junioren]],B90)</f>
        <v>8.0359999999999996</v>
      </c>
      <c r="D90" s="69" t="str">
        <f ca="1">CONCATENATE(VLOOKUP(C90,Einzelschützen!A:O,7,FALSE),", ",VLOOKUP(C90,Einzelschützen!A:O,6,FALSE))</f>
        <v xml:space="preserve">Eileen, Haug</v>
      </c>
      <c r="E90" s="69">
        <f ca="1">VLOOKUP(C90,Einzelschützen!A:O,8,FALSE)</f>
        <v>2009</v>
      </c>
      <c r="F90" s="69">
        <f ca="1">VLOOKUP(C90,Einzelschützen!A:O,13,FALSE)</f>
        <v>701</v>
      </c>
      <c r="G90" s="71">
        <f ca="1">VLOOKUP(C90,Einzelschützen!A:O,9,FALSE)</f>
        <v>381</v>
      </c>
      <c r="H90" s="71">
        <f ca="1">VLOOKUP(C90,Einzelschützen!A:O,15,FALSE)</f>
        <v>0</v>
      </c>
      <c r="I90" s="71">
        <f ca="1">VLOOKUP(C90,Einzelschützen!A:P,16,FALSE)</f>
        <v>381</v>
      </c>
    </row>
    <row r="91" ht="15">
      <c r="B91" s="69">
        <v>9</v>
      </c>
      <c r="C91" s="70">
        <f ca="1">SMALL(Einzelschützen[[#All],[Rang Junioren]],B91)</f>
        <v>8.0419999999999998</v>
      </c>
      <c r="D91" s="69" t="str">
        <f ca="1">CONCATENATE(VLOOKUP(C91,Einzelschützen!A:O,7,FALSE),", ",VLOOKUP(C91,Einzelschützen!A:O,6,FALSE))</f>
        <v xml:space="preserve">Katharina, Frick</v>
      </c>
      <c r="E91" s="69">
        <f ca="1">VLOOKUP(C91,Einzelschützen!A:O,8,FALSE)</f>
        <v>2008</v>
      </c>
      <c r="F91" s="69">
        <f ca="1">VLOOKUP(C91,Einzelschützen!A:O,13,FALSE)</f>
        <v>701</v>
      </c>
      <c r="G91" s="71" t="str">
        <f ca="1">VLOOKUP(C91,Einzelschützen!A:O,9,FALSE)</f>
        <v/>
      </c>
      <c r="H91" s="71">
        <f ca="1">VLOOKUP(C91,Einzelschützen!A:O,15,FALSE)</f>
        <v>381</v>
      </c>
      <c r="I91" s="71">
        <f ca="1">VLOOKUP(C91,Einzelschützen!A:P,16,FALSE)</f>
        <v>381</v>
      </c>
    </row>
    <row r="92" ht="15">
      <c r="B92" s="69">
        <v>10</v>
      </c>
      <c r="C92" s="70">
        <f ca="1">SMALL(Einzelschützen[[#All],[Rang Junioren]],B92)</f>
        <v>10.045999999999999</v>
      </c>
      <c r="D92" s="69" t="str">
        <f ca="1">CONCATENATE(VLOOKUP(C92,Einzelschützen!A:O,7,FALSE),", ",VLOOKUP(C92,Einzelschützen!A:O,6,FALSE))</f>
        <v xml:space="preserve">Elias, Holzheu</v>
      </c>
      <c r="E92" s="69">
        <f ca="1">VLOOKUP(C92,Einzelschützen!A:O,8,FALSE)</f>
        <v>2006</v>
      </c>
      <c r="F92" s="69">
        <f ca="1">VLOOKUP(C92,Einzelschützen!A:O,13,FALSE)</f>
        <v>701</v>
      </c>
      <c r="G92" s="71" t="str">
        <f ca="1">VLOOKUP(C92,Einzelschützen!A:O,9,FALSE)</f>
        <v/>
      </c>
      <c r="H92" s="71">
        <f ca="1">VLOOKUP(C92,Einzelschützen!A:O,15,FALSE)</f>
        <v>379</v>
      </c>
      <c r="I92" s="71">
        <f ca="1">VLOOKUP(C92,Einzelschützen!A:P,16,FALSE)</f>
        <v>379</v>
      </c>
    </row>
    <row r="93" ht="15">
      <c r="B93" s="69">
        <v>11</v>
      </c>
      <c r="C93" s="70">
        <f ca="1">SMALL(Einzelschützen[[#All],[Rang Junioren]],B93)</f>
        <v>10.048</v>
      </c>
      <c r="D93" s="69" t="str">
        <f ca="1">CONCATENATE(VLOOKUP(C93,Einzelschützen!A:O,7,FALSE),", ",VLOOKUP(C93,Einzelschützen!A:O,6,FALSE))</f>
        <v xml:space="preserve">Jan, Morsch</v>
      </c>
      <c r="E93" s="69">
        <f ca="1">VLOOKUP(C93,Einzelschützen!A:O,8,FALSE)</f>
        <v>2009</v>
      </c>
      <c r="F93" s="69">
        <f ca="1">VLOOKUP(C93,Einzelschützen!A:O,13,FALSE)</f>
        <v>701</v>
      </c>
      <c r="G93" s="71" t="str">
        <f ca="1">VLOOKUP(C93,Einzelschützen!A:O,9,FALSE)</f>
        <v/>
      </c>
      <c r="H93" s="71">
        <f ca="1">VLOOKUP(C93,Einzelschützen!A:O,15,FALSE)</f>
        <v>379</v>
      </c>
      <c r="I93" s="71">
        <f ca="1">VLOOKUP(C93,Einzelschützen!A:P,16,FALSE)</f>
        <v>379</v>
      </c>
    </row>
    <row r="94" ht="15">
      <c r="B94" s="69">
        <v>12</v>
      </c>
      <c r="C94" s="70">
        <f ca="1">SMALL(Einzelschützen[[#All],[Rang Junioren]],B94)</f>
        <v>12.037000000000001</v>
      </c>
      <c r="D94" s="69" t="str">
        <f ca="1">CONCATENATE(VLOOKUP(C94,Einzelschützen!A:O,7,FALSE),", ",VLOOKUP(C94,Einzelschützen!A:O,6,FALSE))</f>
        <v xml:space="preserve">Elias, Holzheu</v>
      </c>
      <c r="E94" s="69">
        <f ca="1">VLOOKUP(C94,Einzelschützen!A:O,8,FALSE)</f>
        <v>2006</v>
      </c>
      <c r="F94" s="69">
        <f ca="1">VLOOKUP(C94,Einzelschützen!A:O,13,FALSE)</f>
        <v>701</v>
      </c>
      <c r="G94" s="71">
        <f ca="1">VLOOKUP(C94,Einzelschützen!A:O,9,FALSE)</f>
        <v>378</v>
      </c>
      <c r="H94" s="71">
        <f ca="1">VLOOKUP(C94,Einzelschützen!A:O,15,FALSE)</f>
        <v>0</v>
      </c>
      <c r="I94" s="71">
        <f ca="1">VLOOKUP(C94,Einzelschützen!A:P,16,FALSE)</f>
        <v>378</v>
      </c>
    </row>
    <row r="95" ht="15">
      <c r="B95" s="69">
        <v>13</v>
      </c>
      <c r="C95" s="70">
        <f ca="1">SMALL(Einzelschützen[[#All],[Rang Junioren]],B95)</f>
        <v>12.038</v>
      </c>
      <c r="D95" s="69" t="str">
        <f ca="1">CONCATENATE(VLOOKUP(C95,Einzelschützen!A:O,7,FALSE),", ",VLOOKUP(C95,Einzelschützen!A:O,6,FALSE))</f>
        <v xml:space="preserve">Jan, Morsch</v>
      </c>
      <c r="E95" s="69">
        <f ca="1">VLOOKUP(C95,Einzelschützen!A:O,8,FALSE)</f>
        <v>2009</v>
      </c>
      <c r="F95" s="69">
        <f ca="1">VLOOKUP(C95,Einzelschützen!A:O,13,FALSE)</f>
        <v>701</v>
      </c>
      <c r="G95" s="71">
        <f ca="1">VLOOKUP(C95,Einzelschützen!A:O,9,FALSE)</f>
        <v>378</v>
      </c>
      <c r="H95" s="71">
        <f ca="1">VLOOKUP(C95,Einzelschützen!A:O,15,FALSE)</f>
        <v>0</v>
      </c>
      <c r="I95" s="71">
        <f ca="1">VLOOKUP(C95,Einzelschützen!A:P,16,FALSE)</f>
        <v>378</v>
      </c>
    </row>
    <row r="96" ht="15">
      <c r="B96" s="69">
        <v>14</v>
      </c>
      <c r="C96" s="70">
        <f ca="1">SMALL(Einzelschützen[[#All],[Rang Junioren]],B96)</f>
        <v>14.045</v>
      </c>
      <c r="D96" s="69" t="str">
        <f ca="1">CONCATENATE(VLOOKUP(C96,Einzelschützen!A:O,7,FALSE),", ",VLOOKUP(C96,Einzelschützen!A:O,6,FALSE))</f>
        <v xml:space="preserve">Florian, Rogg</v>
      </c>
      <c r="E96" s="69">
        <f ca="1">VLOOKUP(C96,Einzelschützen!A:O,8,FALSE)</f>
        <v>2008</v>
      </c>
      <c r="F96" s="69">
        <f ca="1">VLOOKUP(C96,Einzelschützen!A:O,13,FALSE)</f>
        <v>701</v>
      </c>
      <c r="G96" s="71" t="str">
        <f ca="1">VLOOKUP(C96,Einzelschützen!A:O,9,FALSE)</f>
        <v/>
      </c>
      <c r="H96" s="71">
        <f ca="1">VLOOKUP(C96,Einzelschützen!A:O,15,FALSE)</f>
        <v>375</v>
      </c>
      <c r="I96" s="71">
        <f ca="1">VLOOKUP(C96,Einzelschützen!A:P,16,FALSE)</f>
        <v>375</v>
      </c>
    </row>
    <row r="97" ht="15">
      <c r="B97" s="69">
        <v>15</v>
      </c>
      <c r="C97" s="70">
        <f ca="1">SMALL(Einzelschützen[[#All],[Rang Junioren]],B97)</f>
        <v>14.047000000000001</v>
      </c>
      <c r="D97" s="69" t="str">
        <f ca="1">CONCATENATE(VLOOKUP(C97,Einzelschützen!A:O,7,FALSE),", ",VLOOKUP(C97,Einzelschützen!A:O,6,FALSE))</f>
        <v xml:space="preserve">Melanie, Kößler</v>
      </c>
      <c r="E97" s="69">
        <f ca="1">VLOOKUP(C97,Einzelschützen!A:O,8,FALSE)</f>
        <v>2007</v>
      </c>
      <c r="F97" s="69">
        <f ca="1">VLOOKUP(C97,Einzelschützen!A:O,13,FALSE)</f>
        <v>701</v>
      </c>
      <c r="G97" s="71" t="str">
        <f ca="1">VLOOKUP(C97,Einzelschützen!A:O,9,FALSE)</f>
        <v/>
      </c>
      <c r="H97" s="71">
        <f ca="1">VLOOKUP(C97,Einzelschützen!A:O,15,FALSE)</f>
        <v>375</v>
      </c>
      <c r="I97" s="71">
        <f ca="1">VLOOKUP(C97,Einzelschützen!A:P,16,FALSE)</f>
        <v>375</v>
      </c>
    </row>
    <row r="98" ht="15">
      <c r="B98" s="69">
        <v>16</v>
      </c>
      <c r="C98" s="70">
        <f ca="1">SMALL(Einzelschützen[[#All],[Rang Junioren]],B98)</f>
        <v>14.096</v>
      </c>
      <c r="D98" s="69" t="str">
        <f ca="1">CONCATENATE(VLOOKUP(C98,Einzelschützen!A:O,7,FALSE),", ",VLOOKUP(C98,Einzelschützen!A:O,6,FALSE))</f>
        <v xml:space="preserve">Regina, Angele</v>
      </c>
      <c r="E98" s="69">
        <f ca="1">VLOOKUP(C98,Einzelschützen!A:O,8,FALSE)</f>
        <v>2006</v>
      </c>
      <c r="F98" s="69">
        <f ca="1">VLOOKUP(C98,Einzelschützen!A:O,13,FALSE)</f>
        <v>713</v>
      </c>
      <c r="G98" s="71">
        <f ca="1">VLOOKUP(C98,Einzelschützen!A:O,9,FALSE)</f>
        <v>375</v>
      </c>
      <c r="H98" s="71">
        <f ca="1">VLOOKUP(C98,Einzelschützen!A:O,15,FALSE)</f>
        <v>0</v>
      </c>
      <c r="I98" s="71">
        <f ca="1">VLOOKUP(C98,Einzelschützen!A:P,16,FALSE)</f>
        <v>375</v>
      </c>
    </row>
    <row r="99" ht="15">
      <c r="B99" s="69">
        <v>17</v>
      </c>
      <c r="C99" s="70">
        <f ca="1">SMALL(Einzelschützen[[#All],[Rang Junioren]],B99)</f>
        <v>14.103999999999999</v>
      </c>
      <c r="D99" s="69" t="str">
        <f ca="1">CONCATENATE(VLOOKUP(C99,Einzelschützen!A:O,7,FALSE),", ",VLOOKUP(C99,Einzelschützen!A:O,6,FALSE))</f>
        <v xml:space="preserve">Regina, Angele</v>
      </c>
      <c r="E99" s="69">
        <f ca="1">VLOOKUP(C99,Einzelschützen!A:O,8,FALSE)</f>
        <v>2006</v>
      </c>
      <c r="F99" s="69">
        <f ca="1">VLOOKUP(C99,Einzelschützen!A:O,13,FALSE)</f>
        <v>713</v>
      </c>
      <c r="G99" s="71" t="str">
        <f ca="1">VLOOKUP(C99,Einzelschützen!A:O,9,FALSE)</f>
        <v/>
      </c>
      <c r="H99" s="71">
        <f ca="1">VLOOKUP(C99,Einzelschützen!A:O,15,FALSE)</f>
        <v>375</v>
      </c>
      <c r="I99" s="71">
        <f ca="1">VLOOKUP(C99,Einzelschützen!A:P,16,FALSE)</f>
        <v>375</v>
      </c>
    </row>
    <row r="100" ht="15">
      <c r="B100" s="69">
        <v>18</v>
      </c>
      <c r="C100" s="70">
        <f ca="1">SMALL(Einzelschützen[[#All],[Rang Junioren]],B100)</f>
        <v>18.039000000000001</v>
      </c>
      <c r="D100" s="69" t="str">
        <f ca="1">CONCATENATE(VLOOKUP(C100,Einzelschützen!A:O,7,FALSE),", ",VLOOKUP(C100,Einzelschützen!A:O,6,FALSE))</f>
        <v xml:space="preserve">Maria, Kutzer</v>
      </c>
      <c r="E100" s="69">
        <f ca="1">VLOOKUP(C100,Einzelschützen!A:O,8,FALSE)</f>
        <v>2009</v>
      </c>
      <c r="F100" s="69">
        <f ca="1">VLOOKUP(C100,Einzelschützen!A:O,13,FALSE)</f>
        <v>701</v>
      </c>
      <c r="G100" s="71">
        <f ca="1">VLOOKUP(C100,Einzelschützen!A:O,9,FALSE)</f>
        <v>374</v>
      </c>
      <c r="H100" s="71">
        <f ca="1">VLOOKUP(C100,Einzelschützen!A:O,15,FALSE)</f>
        <v>0</v>
      </c>
      <c r="I100" s="71">
        <f ca="1">VLOOKUP(C100,Einzelschützen!A:P,16,FALSE)</f>
        <v>374</v>
      </c>
    </row>
    <row r="101" ht="15">
      <c r="B101" s="69">
        <v>19</v>
      </c>
      <c r="C101" s="70">
        <f ca="1">SMALL(Einzelschützen[[#All],[Rang Junioren]],B101)</f>
        <v>19.105</v>
      </c>
      <c r="D101" s="69" t="str">
        <f ca="1">CONCATENATE(VLOOKUP(C101,Einzelschützen!A:O,7,FALSE),", ",VLOOKUP(C101,Einzelschützen!A:O,6,FALSE))</f>
        <v xml:space="preserve">Amelie, Rothenhäusler</v>
      </c>
      <c r="E101" s="69">
        <f ca="1">VLOOKUP(C101,Einzelschützen!A:O,8,FALSE)</f>
        <v>2008</v>
      </c>
      <c r="F101" s="69">
        <f ca="1">VLOOKUP(C101,Einzelschützen!A:O,13,FALSE)</f>
        <v>713</v>
      </c>
      <c r="G101" s="71" t="str">
        <f ca="1">VLOOKUP(C101,Einzelschützen!A:O,9,FALSE)</f>
        <v/>
      </c>
      <c r="H101" s="71">
        <f ca="1">VLOOKUP(C101,Einzelschützen!A:O,15,FALSE)</f>
        <v>372</v>
      </c>
      <c r="I101" s="71">
        <f ca="1">VLOOKUP(C101,Einzelschützen!A:P,16,FALSE)</f>
        <v>372</v>
      </c>
    </row>
    <row r="102" ht="15">
      <c r="B102" s="69">
        <v>20</v>
      </c>
      <c r="C102" s="70">
        <f ca="1">SMALL(Einzelschützen[[#All],[Rang Junioren]],B102)</f>
        <v>20.102</v>
      </c>
      <c r="D102" s="69" t="str">
        <f ca="1">CONCATENATE(VLOOKUP(C102,Einzelschützen!A:O,7,FALSE),", ",VLOOKUP(C102,Einzelschützen!A:O,6,FALSE))</f>
        <v xml:space="preserve">Mandy, Seitel</v>
      </c>
      <c r="E102" s="69">
        <f ca="1">VLOOKUP(C102,Einzelschützen!A:O,8,FALSE)</f>
        <v>2009</v>
      </c>
      <c r="F102" s="69">
        <f ca="1">VLOOKUP(C102,Einzelschützen!A:O,13,FALSE)</f>
        <v>713</v>
      </c>
      <c r="G102" s="71" t="str">
        <f ca="1">VLOOKUP(C102,Einzelschützen!A:O,9,FALSE)</f>
        <v/>
      </c>
      <c r="H102" s="71">
        <f ca="1">VLOOKUP(C102,Einzelschützen!A:O,15,FALSE)</f>
        <v>369</v>
      </c>
      <c r="I102" s="71">
        <f ca="1">VLOOKUP(C102,Einzelschützen!A:P,16,FALSE)</f>
        <v>369</v>
      </c>
    </row>
    <row r="103" ht="15">
      <c r="B103" s="69">
        <v>21</v>
      </c>
      <c r="C103" s="70">
        <f ca="1">SMALL(Einzelschützen[[#All],[Rang Junioren]],B103)</f>
        <v>21.106000000000002</v>
      </c>
      <c r="D103" s="69" t="str">
        <f ca="1">CONCATENATE(VLOOKUP(C103,Einzelschützen!A:O,7,FALSE),", ",VLOOKUP(C103,Einzelschützen!A:O,6,FALSE))</f>
        <v xml:space="preserve">Matthias, Negele</v>
      </c>
      <c r="E103" s="69">
        <f ca="1">VLOOKUP(C103,Einzelschützen!A:O,8,FALSE)</f>
        <v>2009</v>
      </c>
      <c r="F103" s="69">
        <f ca="1">VLOOKUP(C103,Einzelschützen!A:O,13,FALSE)</f>
        <v>713</v>
      </c>
      <c r="G103" s="71" t="str">
        <f ca="1">VLOOKUP(C103,Einzelschützen!A:O,9,FALSE)</f>
        <v/>
      </c>
      <c r="H103" s="71">
        <f ca="1">VLOOKUP(C103,Einzelschützen!A:O,15,FALSE)</f>
        <v>368</v>
      </c>
      <c r="I103" s="71">
        <f ca="1">VLOOKUP(C103,Einzelschützen!A:P,16,FALSE)</f>
        <v>368</v>
      </c>
    </row>
    <row r="104" ht="15">
      <c r="B104" s="69">
        <v>22</v>
      </c>
      <c r="C104" s="70">
        <f ca="1">SMALL(Einzelschützen[[#All],[Rang Junioren]],B104)</f>
        <v>22.097000000000001</v>
      </c>
      <c r="D104" s="69" t="str">
        <f ca="1">CONCATENATE(VLOOKUP(C104,Einzelschützen!A:O,7,FALSE),", ",VLOOKUP(C104,Einzelschützen!A:O,6,FALSE))</f>
        <v xml:space="preserve">Magdalena, Wipijewski</v>
      </c>
      <c r="E104" s="69">
        <f ca="1">VLOOKUP(C104,Einzelschützen!A:O,8,FALSE)</f>
        <v>2009</v>
      </c>
      <c r="F104" s="69">
        <f ca="1">VLOOKUP(C104,Einzelschützen!A:O,13,FALSE)</f>
        <v>713</v>
      </c>
      <c r="G104" s="71">
        <f ca="1">VLOOKUP(C104,Einzelschützen!A:O,9,FALSE)</f>
        <v>367</v>
      </c>
      <c r="H104" s="71">
        <f ca="1">VLOOKUP(C104,Einzelschützen!A:O,15,FALSE)</f>
        <v>0</v>
      </c>
      <c r="I104" s="71">
        <f ca="1">VLOOKUP(C104,Einzelschützen!A:P,16,FALSE)</f>
        <v>367</v>
      </c>
    </row>
    <row r="105" ht="15">
      <c r="B105" s="69">
        <v>23</v>
      </c>
      <c r="C105" s="70">
        <f ca="1">SMALL(Einzelschützen[[#All],[Rang Junioren]],B105)</f>
        <v>23.039999999999999</v>
      </c>
      <c r="D105" s="69" t="str">
        <f ca="1">CONCATENATE(VLOOKUP(C105,Einzelschützen!A:O,7,FALSE),", ",VLOOKUP(C105,Einzelschützen!A:O,6,FALSE))</f>
        <v xml:space="preserve">Melanie, Kößler</v>
      </c>
      <c r="E105" s="69">
        <f ca="1">VLOOKUP(C105,Einzelschützen!A:O,8,FALSE)</f>
        <v>2007</v>
      </c>
      <c r="F105" s="69">
        <f ca="1">VLOOKUP(C105,Einzelschützen!A:O,13,FALSE)</f>
        <v>701</v>
      </c>
      <c r="G105" s="71">
        <f ca="1">VLOOKUP(C105,Einzelschützen!A:O,9,FALSE)</f>
        <v>366</v>
      </c>
      <c r="H105" s="71">
        <f ca="1">VLOOKUP(C105,Einzelschützen!A:O,15,FALSE)</f>
        <v>0</v>
      </c>
      <c r="I105" s="71">
        <f ca="1">VLOOKUP(C105,Einzelschützen!A:P,16,FALSE)</f>
        <v>366</v>
      </c>
    </row>
    <row r="106" ht="15">
      <c r="B106" s="69">
        <v>24</v>
      </c>
      <c r="C106" s="70">
        <f ca="1">SMALL(Einzelschützen[[#All],[Rang Junioren]],B106)</f>
        <v>24.106999999999999</v>
      </c>
      <c r="D106" s="69" t="str">
        <f ca="1">CONCATENATE(VLOOKUP(C106,Einzelschützen!A:O,7,FALSE),", ",VLOOKUP(C106,Einzelschützen!A:O,6,FALSE))</f>
        <v xml:space="preserve">Tanja, Kirchmaier</v>
      </c>
      <c r="E106" s="69">
        <f ca="1">VLOOKUP(C106,Einzelschützen!A:O,8,FALSE)</f>
        <v>2007</v>
      </c>
      <c r="F106" s="69">
        <f ca="1">VLOOKUP(C106,Einzelschützen!A:O,13,FALSE)</f>
        <v>713</v>
      </c>
      <c r="G106" s="71" t="str">
        <f ca="1">VLOOKUP(C106,Einzelschützen!A:O,9,FALSE)</f>
        <v/>
      </c>
      <c r="H106" s="71">
        <f ca="1">VLOOKUP(C106,Einzelschützen!A:O,15,FALSE)</f>
        <v>365</v>
      </c>
      <c r="I106" s="71">
        <f ca="1">VLOOKUP(C106,Einzelschützen!A:P,16,FALSE)</f>
        <v>365</v>
      </c>
    </row>
    <row r="107" ht="15">
      <c r="B107" s="69">
        <v>25</v>
      </c>
      <c r="C107" s="70">
        <f ca="1">SMALL(Einzelschützen[[#All],[Rang Junioren]],B107)</f>
        <v>25.108000000000001</v>
      </c>
      <c r="D107" s="69" t="str">
        <f ca="1">CONCATENATE(VLOOKUP(C107,Einzelschützen!A:O,7,FALSE),", ",VLOOKUP(C107,Einzelschützen!A:O,6,FALSE))</f>
        <v xml:space="preserve">Johannes, Klein</v>
      </c>
      <c r="E107" s="69">
        <f ca="1">VLOOKUP(C107,Einzelschützen!A:O,8,FALSE)</f>
        <v>2008</v>
      </c>
      <c r="F107" s="69">
        <f ca="1">VLOOKUP(C107,Einzelschützen!A:O,13,FALSE)</f>
        <v>713</v>
      </c>
      <c r="G107" s="71" t="str">
        <f ca="1">VLOOKUP(C107,Einzelschützen!A:O,9,FALSE)</f>
        <v/>
      </c>
      <c r="H107" s="71">
        <f ca="1">VLOOKUP(C107,Einzelschützen!A:O,15,FALSE)</f>
        <v>364</v>
      </c>
      <c r="I107" s="71">
        <f ca="1">VLOOKUP(C107,Einzelschützen!A:P,16,FALSE)</f>
        <v>364</v>
      </c>
    </row>
    <row r="108" ht="15">
      <c r="B108" s="69">
        <v>26</v>
      </c>
      <c r="C108" s="70">
        <f ca="1">SMALL(Einzelschützen[[#All],[Rang Junioren]],B108)</f>
        <v>26.103000000000002</v>
      </c>
      <c r="D108" s="69" t="str">
        <f ca="1">CONCATENATE(VLOOKUP(C108,Einzelschützen!A:O,7,FALSE),", ",VLOOKUP(C108,Einzelschützen!A:O,6,FALSE))</f>
        <v xml:space="preserve">Magdalena, Wipijewski</v>
      </c>
      <c r="E108" s="69">
        <f ca="1">VLOOKUP(C108,Einzelschützen!A:O,8,FALSE)</f>
        <v>2009</v>
      </c>
      <c r="F108" s="69">
        <f ca="1">VLOOKUP(C108,Einzelschützen!A:O,13,FALSE)</f>
        <v>713</v>
      </c>
      <c r="G108" s="71" t="str">
        <f ca="1">VLOOKUP(C108,Einzelschützen!A:O,9,FALSE)</f>
        <v/>
      </c>
      <c r="H108" s="71">
        <f ca="1">VLOOKUP(C108,Einzelschützen!A:O,15,FALSE)</f>
        <v>361</v>
      </c>
      <c r="I108" s="71">
        <f ca="1">VLOOKUP(C108,Einzelschützen!A:P,16,FALSE)</f>
        <v>361</v>
      </c>
    </row>
    <row r="109" ht="15">
      <c r="B109" s="69">
        <v>27</v>
      </c>
      <c r="C109" s="70">
        <f ca="1">SMALL(Einzelschützen[[#All],[Rang Junioren]],B109)</f>
        <v>27.042999999999999</v>
      </c>
      <c r="D109" s="69" t="str">
        <f ca="1">CONCATENATE(VLOOKUP(C109,Einzelschützen!A:O,7,FALSE),", ",VLOOKUP(C109,Einzelschützen!A:O,6,FALSE))</f>
        <v xml:space="preserve">Maria, Kutzer</v>
      </c>
      <c r="E109" s="69">
        <f ca="1">VLOOKUP(C109,Einzelschützen!A:O,8,FALSE)</f>
        <v>2009</v>
      </c>
      <c r="F109" s="69">
        <f ca="1">VLOOKUP(C109,Einzelschützen!A:O,13,FALSE)</f>
        <v>701</v>
      </c>
      <c r="G109" s="71" t="str">
        <f ca="1">VLOOKUP(C109,Einzelschützen!A:O,9,FALSE)</f>
        <v/>
      </c>
      <c r="H109" s="71">
        <f ca="1">VLOOKUP(C109,Einzelschützen!A:O,15,FALSE)</f>
        <v>358</v>
      </c>
      <c r="I109" s="71">
        <f ca="1">VLOOKUP(C109,Einzelschützen!A:P,16,FALSE)</f>
        <v>358</v>
      </c>
    </row>
    <row r="110" ht="15">
      <c r="B110" s="69">
        <v>28</v>
      </c>
      <c r="C110" s="70">
        <f ca="1">SMALL(Einzelschützen[[#All],[Rang Junioren]],B110)</f>
        <v>28.097999999999999</v>
      </c>
      <c r="D110" s="69" t="str">
        <f ca="1">CONCATENATE(VLOOKUP(C110,Einzelschützen!A:O,7,FALSE),", ",VLOOKUP(C110,Einzelschützen!A:O,6,FALSE))</f>
        <v xml:space="preserve">Matthias, Negele</v>
      </c>
      <c r="E110" s="69">
        <f ca="1">VLOOKUP(C110,Einzelschützen!A:O,8,FALSE)</f>
        <v>2009</v>
      </c>
      <c r="F110" s="69">
        <f ca="1">VLOOKUP(C110,Einzelschützen!A:O,13,FALSE)</f>
        <v>713</v>
      </c>
      <c r="G110" s="71">
        <f ca="1">VLOOKUP(C110,Einzelschützen!A:O,9,FALSE)</f>
        <v>353</v>
      </c>
      <c r="H110" s="71">
        <f ca="1">VLOOKUP(C110,Einzelschützen!A:O,15,FALSE)</f>
        <v>0</v>
      </c>
      <c r="I110" s="71">
        <f ca="1">VLOOKUP(C110,Einzelschützen!A:P,16,FALSE)</f>
        <v>353</v>
      </c>
    </row>
    <row r="111" ht="15">
      <c r="B111" s="69">
        <v>29</v>
      </c>
      <c r="C111" s="70">
        <f ca="1">SMALL(Einzelschützen[[#All],[Rang Junioren]],B111)</f>
        <v>29.099</v>
      </c>
      <c r="D111" s="69" t="str">
        <f ca="1">CONCATENATE(VLOOKUP(C111,Einzelschützen!A:O,7,FALSE),", ",VLOOKUP(C111,Einzelschützen!A:O,6,FALSE))</f>
        <v xml:space="preserve">Tanja, Kirchmaier</v>
      </c>
      <c r="E111" s="69">
        <f ca="1">VLOOKUP(C111,Einzelschützen!A:O,8,FALSE)</f>
        <v>2007</v>
      </c>
      <c r="F111" s="69">
        <f ca="1">VLOOKUP(C111,Einzelschützen!A:O,13,FALSE)</f>
        <v>713</v>
      </c>
      <c r="G111" s="71">
        <f ca="1">VLOOKUP(C111,Einzelschützen!A:O,9,FALSE)</f>
        <v>350</v>
      </c>
      <c r="H111" s="71">
        <f ca="1">VLOOKUP(C111,Einzelschützen!A:O,15,FALSE)</f>
        <v>0</v>
      </c>
      <c r="I111" s="71">
        <f ca="1">VLOOKUP(C111,Einzelschützen!A:P,16,FALSE)</f>
        <v>350</v>
      </c>
    </row>
    <row r="112" ht="15">
      <c r="B112" s="69">
        <v>30</v>
      </c>
      <c r="C112" s="70">
        <f ca="1">SMALL(Einzelschützen[[#All],[Rang Junioren]],B112)</f>
        <v>30.100000000000001</v>
      </c>
      <c r="D112" s="69" t="str">
        <f ca="1">CONCATENATE(VLOOKUP(C112,Einzelschützen!A:O,7,FALSE),", ",VLOOKUP(C112,Einzelschützen!A:O,6,FALSE))</f>
        <v xml:space="preserve">Johannes, Klein</v>
      </c>
      <c r="E112" s="69">
        <f ca="1">VLOOKUP(C112,Einzelschützen!A:O,8,FALSE)</f>
        <v>2008</v>
      </c>
      <c r="F112" s="69">
        <f ca="1">VLOOKUP(C112,Einzelschützen!A:O,13,FALSE)</f>
        <v>713</v>
      </c>
      <c r="G112" s="71">
        <f ca="1">VLOOKUP(C112,Einzelschützen!A:O,9,FALSE)</f>
        <v>338</v>
      </c>
      <c r="H112" s="71">
        <f ca="1">VLOOKUP(C112,Einzelschützen!A:O,15,FALSE)</f>
        <v>0</v>
      </c>
      <c r="I112" s="71">
        <f ca="1">VLOOKUP(C112,Einzelschützen!A:P,16,FALSE)</f>
        <v>338</v>
      </c>
    </row>
    <row r="113" ht="15">
      <c r="B113" s="69">
        <v>31</v>
      </c>
      <c r="C113" s="70" t="e">
        <f ca="1">SMALL(Einzelschützen[[#All],[Rang Junioren]],B113)</f>
        <v>#NUM!</v>
      </c>
      <c r="D113" s="69" t="e">
        <f ca="1">CONCATENATE(VLOOKUP(C113,Einzelschützen!A:O,7,FALSE),", ",VLOOKUP(C113,Einzelschützen!A:O,6,FALSE))</f>
        <v>#NUM!</v>
      </c>
      <c r="E113" s="69" t="e">
        <f ca="1">VLOOKUP(C113,Einzelschützen!A:O,8,FALSE)</f>
        <v>#NUM!</v>
      </c>
      <c r="F113" s="69" t="e">
        <f ca="1">VLOOKUP(C113,Einzelschützen!A:O,13,FALSE)</f>
        <v>#NUM!</v>
      </c>
      <c r="G113" s="71" t="e">
        <f ca="1">VLOOKUP(C113,Einzelschützen!A:O,9,FALSE)</f>
        <v>#NUM!</v>
      </c>
      <c r="H113" s="71" t="e">
        <f ca="1">VLOOKUP(C113,Einzelschützen!A:O,15,FALSE)</f>
        <v>#NUM!</v>
      </c>
      <c r="I113" s="71" t="e">
        <f ca="1">VLOOKUP(C113,Einzelschützen!A:P,16,FALSE)</f>
        <v>#NUM!</v>
      </c>
    </row>
    <row r="114" ht="15">
      <c r="B114" s="69">
        <v>32</v>
      </c>
      <c r="C114" s="70" t="e">
        <f ca="1">SMALL(Einzelschützen[[#All],[Rang Junioren]],B114)</f>
        <v>#NUM!</v>
      </c>
      <c r="D114" s="69" t="e">
        <f ca="1">CONCATENATE(VLOOKUP(C114,Einzelschützen!A:O,7,FALSE),", ",VLOOKUP(C114,Einzelschützen!A:O,6,FALSE))</f>
        <v>#NUM!</v>
      </c>
      <c r="E114" s="69" t="e">
        <f ca="1">VLOOKUP(C114,Einzelschützen!A:O,8,FALSE)</f>
        <v>#NUM!</v>
      </c>
      <c r="F114" s="69" t="e">
        <f ca="1">VLOOKUP(C114,Einzelschützen!A:O,13,FALSE)</f>
        <v>#NUM!</v>
      </c>
      <c r="G114" s="71" t="e">
        <f ca="1">VLOOKUP(C114,Einzelschützen!A:O,9,FALSE)</f>
        <v>#NUM!</v>
      </c>
      <c r="H114" s="71" t="e">
        <f ca="1">VLOOKUP(C114,Einzelschützen!A:O,15,FALSE)</f>
        <v>#NUM!</v>
      </c>
      <c r="I114" s="71" t="e">
        <f ca="1">VLOOKUP(C114,Einzelschützen!A:P,16,FALSE)</f>
        <v>#NUM!</v>
      </c>
    </row>
    <row r="116" ht="21">
      <c r="B116" s="64" t="s">
        <v>0</v>
      </c>
      <c r="C116" s="64"/>
      <c r="D116" s="64"/>
      <c r="E116" s="64"/>
      <c r="F116" s="64"/>
      <c r="G116" s="64"/>
      <c r="H116" s="64"/>
      <c r="I116" s="64"/>
    </row>
    <row r="117" ht="21">
      <c r="B117" s="64">
        <f ca="1">Sportjahr</f>
        <v>2026</v>
      </c>
      <c r="C117" s="64"/>
      <c r="D117" s="64"/>
      <c r="E117" s="64"/>
      <c r="F117" s="64"/>
      <c r="G117" s="64"/>
      <c r="H117" s="64"/>
      <c r="I117" s="64"/>
    </row>
    <row r="118" ht="21">
      <c r="B118" s="64" t="s">
        <v>191</v>
      </c>
      <c r="C118" s="64"/>
      <c r="D118" s="64"/>
      <c r="E118" s="64"/>
      <c r="F118" s="64"/>
      <c r="G118" s="64"/>
      <c r="H118" s="64"/>
      <c r="I118" s="64"/>
    </row>
    <row r="119" ht="26.25" customHeight="1">
      <c r="C119" s="66" t="str">
        <f>VLOOKUP(Gau_1,Gau_Matrix,3,FALSE)&amp;" - "&amp;VLOOKUP(Gau_2,Gau_Matrix,3,FALSE)</f>
        <v xml:space="preserve">Allgäu - Memmingen</v>
      </c>
      <c r="D119" s="66"/>
      <c r="E119" s="66"/>
      <c r="F119" s="66"/>
      <c r="G119" s="66"/>
      <c r="H119" s="66"/>
      <c r="I119" s="66"/>
    </row>
    <row r="120" ht="15.6">
      <c r="C120" s="67" t="s">
        <v>247</v>
      </c>
      <c r="D120" s="68" t="s">
        <v>50</v>
      </c>
      <c r="E120" s="68" t="s">
        <v>248</v>
      </c>
      <c r="F120" s="68" t="s">
        <v>2</v>
      </c>
      <c r="G120" s="68" t="s">
        <v>47</v>
      </c>
      <c r="H120" s="68" t="s">
        <v>218</v>
      </c>
      <c r="I120" s="68" t="s">
        <v>249</v>
      </c>
    </row>
    <row r="121" ht="15">
      <c r="B121" s="69">
        <v>1</v>
      </c>
      <c r="C121" s="70" t="e">
        <f ca="1">SMALL(Einzelschützen[[#All],[Rang Pistole]],B121)</f>
        <v>#N/A</v>
      </c>
      <c r="D121" s="69" t="e">
        <f ca="1">CONCATENATE(VLOOKUP(C121,Einzelschützen!A:O,7,FALSE),", ",VLOOKUP(C121,Einzelschützen!A:O,6,FALSE))</f>
        <v>#N/A</v>
      </c>
      <c r="E121" s="69" t="e">
        <f ca="1">VLOOKUP(C121,Einzelschützen!A:O,8,FALSE)</f>
        <v>#N/A</v>
      </c>
      <c r="F121" s="69" t="e">
        <f ca="1">VLOOKUP(C121,Einzelschützen!A:O,13,FALSE)</f>
        <v>#N/A</v>
      </c>
      <c r="G121" s="71" t="e">
        <f ca="1">VLOOKUP(C121,Einzelschützen!A:O,9,FALSE)</f>
        <v>#N/A</v>
      </c>
      <c r="H121" s="71" t="e">
        <f ca="1">VLOOKUP(C121,Einzelschützen!A:O,15,FALSE)</f>
        <v>#N/A</v>
      </c>
      <c r="I121" s="71" t="e">
        <f ca="1">VLOOKUP(C121,Einzelschützen!A:P,16,FALSE)</f>
        <v>#N/A</v>
      </c>
    </row>
    <row r="122" ht="15">
      <c r="B122" s="69">
        <v>2</v>
      </c>
      <c r="C122" s="70" t="e">
        <f ca="1">SMALL(Einzelschützen[[#All],[Rang Pistole]],B122)</f>
        <v>#N/A</v>
      </c>
      <c r="D122" s="69" t="e">
        <f ca="1">CONCATENATE(VLOOKUP(C122,Einzelschützen!A:O,7,FALSE),", ",VLOOKUP(C122,Einzelschützen!A:O,6,FALSE))</f>
        <v>#N/A</v>
      </c>
      <c r="E122" s="69" t="e">
        <f ca="1">VLOOKUP(C122,Einzelschützen!A:O,8,FALSE)</f>
        <v>#N/A</v>
      </c>
      <c r="F122" s="69" t="e">
        <f ca="1">VLOOKUP(C122,Einzelschützen!A:O,13,FALSE)</f>
        <v>#N/A</v>
      </c>
      <c r="G122" s="71" t="e">
        <f ca="1">VLOOKUP(C122,Einzelschützen!A:O,9,FALSE)</f>
        <v>#N/A</v>
      </c>
      <c r="H122" s="71" t="e">
        <f ca="1">VLOOKUP(C122,Einzelschützen!A:O,15,FALSE)</f>
        <v>#N/A</v>
      </c>
      <c r="I122" s="71" t="e">
        <f ca="1">VLOOKUP(C122,Einzelschützen!A:P,16,FALSE)</f>
        <v>#N/A</v>
      </c>
    </row>
    <row r="123" ht="15">
      <c r="B123" s="69">
        <v>3</v>
      </c>
      <c r="C123" s="70" t="e">
        <f ca="1">SMALL(Einzelschützen[[#All],[Rang Pistole]],B123)</f>
        <v>#N/A</v>
      </c>
      <c r="D123" s="69" t="e">
        <f ca="1">CONCATENATE(VLOOKUP(C123,Einzelschützen!A:O,7,FALSE),", ",VLOOKUP(C123,Einzelschützen!A:O,6,FALSE))</f>
        <v>#N/A</v>
      </c>
      <c r="E123" s="69" t="e">
        <f ca="1">VLOOKUP(C123,Einzelschützen!A:O,8,FALSE)</f>
        <v>#N/A</v>
      </c>
      <c r="F123" s="69" t="e">
        <f ca="1">VLOOKUP(C123,Einzelschützen!A:O,13,FALSE)</f>
        <v>#N/A</v>
      </c>
      <c r="G123" s="71" t="e">
        <f ca="1">VLOOKUP(C123,Einzelschützen!A:O,9,FALSE)</f>
        <v>#N/A</v>
      </c>
      <c r="H123" s="71" t="e">
        <f ca="1">VLOOKUP(C123,Einzelschützen!A:O,15,FALSE)</f>
        <v>#N/A</v>
      </c>
      <c r="I123" s="71" t="e">
        <f ca="1">VLOOKUP(C123,Einzelschützen!A:P,16,FALSE)</f>
        <v>#N/A</v>
      </c>
    </row>
    <row r="124" ht="15">
      <c r="B124" s="69">
        <v>4</v>
      </c>
      <c r="C124" s="70" t="e">
        <f ca="1">SMALL(Einzelschützen[[#All],[Rang Pistole]],B124)</f>
        <v>#N/A</v>
      </c>
      <c r="D124" s="69" t="e">
        <f ca="1">CONCATENATE(VLOOKUP(C124,Einzelschützen!A:O,7,FALSE),", ",VLOOKUP(C124,Einzelschützen!A:O,6,FALSE))</f>
        <v>#N/A</v>
      </c>
      <c r="E124" s="69" t="e">
        <f ca="1">VLOOKUP(C124,Einzelschützen!A:O,8,FALSE)</f>
        <v>#N/A</v>
      </c>
      <c r="F124" s="69" t="e">
        <f ca="1">VLOOKUP(C124,Einzelschützen!A:O,13,FALSE)</f>
        <v>#N/A</v>
      </c>
      <c r="G124" s="71" t="e">
        <f ca="1">VLOOKUP(C124,Einzelschützen!A:O,9,FALSE)</f>
        <v>#N/A</v>
      </c>
      <c r="H124" s="71" t="e">
        <f ca="1">VLOOKUP(C124,Einzelschützen!A:O,15,FALSE)</f>
        <v>#N/A</v>
      </c>
      <c r="I124" s="71" t="e">
        <f ca="1">VLOOKUP(C124,Einzelschützen!A:P,16,FALSE)</f>
        <v>#N/A</v>
      </c>
    </row>
    <row r="125" ht="15">
      <c r="B125" s="69">
        <v>5</v>
      </c>
      <c r="C125" s="70" t="e">
        <f ca="1">SMALL(Einzelschützen[[#All],[Rang Pistole]],B125)</f>
        <v>#N/A</v>
      </c>
      <c r="D125" s="69" t="e">
        <f ca="1">CONCATENATE(VLOOKUP(C125,Einzelschützen!A:O,7,FALSE),", ",VLOOKUP(C125,Einzelschützen!A:O,6,FALSE))</f>
        <v>#N/A</v>
      </c>
      <c r="E125" s="69" t="e">
        <f ca="1">VLOOKUP(C125,Einzelschützen!A:O,8,FALSE)</f>
        <v>#N/A</v>
      </c>
      <c r="F125" s="69" t="e">
        <f ca="1">VLOOKUP(C125,Einzelschützen!A:O,13,FALSE)</f>
        <v>#N/A</v>
      </c>
      <c r="G125" s="71" t="e">
        <f ca="1">VLOOKUP(C125,Einzelschützen!A:O,9,FALSE)</f>
        <v>#N/A</v>
      </c>
      <c r="H125" s="71" t="e">
        <f ca="1">VLOOKUP(C125,Einzelschützen!A:O,15,FALSE)</f>
        <v>#N/A</v>
      </c>
      <c r="I125" s="71" t="e">
        <f ca="1">VLOOKUP(C125,Einzelschützen!A:P,16,FALSE)</f>
        <v>#N/A</v>
      </c>
    </row>
    <row r="126" ht="15">
      <c r="B126" s="69">
        <v>6</v>
      </c>
      <c r="C126" s="70" t="e">
        <f ca="1">SMALL(Einzelschützen[[#All],[Rang Pistole]],B126)</f>
        <v>#N/A</v>
      </c>
      <c r="D126" s="69" t="e">
        <f ca="1">CONCATENATE(VLOOKUP(C126,Einzelschützen!A:O,7,FALSE),", ",VLOOKUP(C126,Einzelschützen!A:O,6,FALSE))</f>
        <v>#N/A</v>
      </c>
      <c r="E126" s="69" t="e">
        <f ca="1">VLOOKUP(C126,Einzelschützen!A:O,8,FALSE)</f>
        <v>#N/A</v>
      </c>
      <c r="F126" s="69" t="e">
        <f ca="1">VLOOKUP(C126,Einzelschützen!A:O,13,FALSE)</f>
        <v>#N/A</v>
      </c>
      <c r="G126" s="71" t="e">
        <f ca="1">VLOOKUP(C126,Einzelschützen!A:O,9,FALSE)</f>
        <v>#N/A</v>
      </c>
      <c r="H126" s="71" t="e">
        <f ca="1">VLOOKUP(C126,Einzelschützen!A:O,15,FALSE)</f>
        <v>#N/A</v>
      </c>
      <c r="I126" s="71" t="e">
        <f ca="1">VLOOKUP(C126,Einzelschützen!A:P,16,FALSE)</f>
        <v>#N/A</v>
      </c>
    </row>
    <row r="127" ht="15">
      <c r="B127" s="69">
        <v>7</v>
      </c>
      <c r="C127" s="70" t="e">
        <f ca="1">SMALL(Einzelschützen[[#All],[Rang Pistole]],B127)</f>
        <v>#N/A</v>
      </c>
      <c r="D127" s="69" t="e">
        <f ca="1">CONCATENATE(VLOOKUP(C127,Einzelschützen!A:O,7,FALSE),", ",VLOOKUP(C127,Einzelschützen!A:O,6,FALSE))</f>
        <v>#N/A</v>
      </c>
      <c r="E127" s="69" t="e">
        <f ca="1">VLOOKUP(C127,Einzelschützen!A:O,8,FALSE)</f>
        <v>#N/A</v>
      </c>
      <c r="F127" s="69" t="e">
        <f ca="1">VLOOKUP(C127,Einzelschützen!A:O,13,FALSE)</f>
        <v>#N/A</v>
      </c>
      <c r="G127" s="71" t="e">
        <f ca="1">VLOOKUP(C127,Einzelschützen!A:O,9,FALSE)</f>
        <v>#N/A</v>
      </c>
      <c r="H127" s="71" t="e">
        <f ca="1">VLOOKUP(C127,Einzelschützen!A:O,15,FALSE)</f>
        <v>#N/A</v>
      </c>
      <c r="I127" s="71" t="e">
        <f ca="1">VLOOKUP(C127,Einzelschützen!A:P,16,FALSE)</f>
        <v>#N/A</v>
      </c>
    </row>
    <row r="128" ht="15">
      <c r="B128" s="69">
        <v>8</v>
      </c>
      <c r="C128" s="70" t="e">
        <f ca="1">SMALL(Einzelschützen[[#All],[Rang Pistole]],B128)</f>
        <v>#N/A</v>
      </c>
      <c r="D128" s="69" t="e">
        <f ca="1">CONCATENATE(VLOOKUP(C128,Einzelschützen!A:O,7,FALSE),", ",VLOOKUP(C128,Einzelschützen!A:O,6,FALSE))</f>
        <v>#N/A</v>
      </c>
      <c r="E128" s="69" t="e">
        <f ca="1">VLOOKUP(C128,Einzelschützen!A:O,8,FALSE)</f>
        <v>#N/A</v>
      </c>
      <c r="F128" s="69" t="e">
        <f ca="1">VLOOKUP(C128,Einzelschützen!A:O,13,FALSE)</f>
        <v>#N/A</v>
      </c>
      <c r="G128" s="71" t="e">
        <f ca="1">VLOOKUP(C128,Einzelschützen!A:O,9,FALSE)</f>
        <v>#N/A</v>
      </c>
      <c r="H128" s="71" t="e">
        <f ca="1">VLOOKUP(C128,Einzelschützen!A:O,15,FALSE)</f>
        <v>#N/A</v>
      </c>
      <c r="I128" s="71" t="e">
        <f ca="1">VLOOKUP(C128,Einzelschützen!A:P,16,FALSE)</f>
        <v>#N/A</v>
      </c>
    </row>
    <row r="129" ht="15">
      <c r="B129" s="69">
        <v>9</v>
      </c>
      <c r="C129" s="70" t="e">
        <f ca="1">SMALL(Einzelschützen[[#All],[Rang Pistole]],B129)</f>
        <v>#N/A</v>
      </c>
      <c r="D129" s="69" t="e">
        <f ca="1">CONCATENATE(VLOOKUP(C129,Einzelschützen!A:O,7,FALSE),", ",VLOOKUP(C129,Einzelschützen!A:O,6,FALSE))</f>
        <v>#N/A</v>
      </c>
      <c r="E129" s="69" t="e">
        <f ca="1">VLOOKUP(C129,Einzelschützen!A:O,8,FALSE)</f>
        <v>#N/A</v>
      </c>
      <c r="F129" s="69" t="e">
        <f ca="1">VLOOKUP(C129,Einzelschützen!A:O,13,FALSE)</f>
        <v>#N/A</v>
      </c>
      <c r="G129" s="71" t="e">
        <f ca="1">VLOOKUP(C129,Einzelschützen!A:O,9,FALSE)</f>
        <v>#N/A</v>
      </c>
      <c r="H129" s="71" t="e">
        <f ca="1">VLOOKUP(C129,Einzelschützen!A:O,15,FALSE)</f>
        <v>#N/A</v>
      </c>
      <c r="I129" s="71" t="e">
        <f ca="1">VLOOKUP(C129,Einzelschützen!A:P,16,FALSE)</f>
        <v>#N/A</v>
      </c>
    </row>
    <row r="130" ht="15">
      <c r="B130" s="69">
        <v>10</v>
      </c>
      <c r="C130" s="70" t="e">
        <f ca="1">SMALL(Einzelschützen[[#All],[Rang Pistole]],B130)</f>
        <v>#N/A</v>
      </c>
      <c r="D130" s="69" t="e">
        <f ca="1">CONCATENATE(VLOOKUP(C130,Einzelschützen!A:O,7,FALSE),", ",VLOOKUP(C130,Einzelschützen!A:O,6,FALSE))</f>
        <v>#N/A</v>
      </c>
      <c r="E130" s="69" t="e">
        <f ca="1">VLOOKUP(C130,Einzelschützen!A:O,8,FALSE)</f>
        <v>#N/A</v>
      </c>
      <c r="F130" s="69" t="e">
        <f ca="1">VLOOKUP(C130,Einzelschützen!A:O,13,FALSE)</f>
        <v>#N/A</v>
      </c>
      <c r="G130" s="71" t="e">
        <f ca="1">VLOOKUP(C130,Einzelschützen!A:O,9,FALSE)</f>
        <v>#N/A</v>
      </c>
      <c r="H130" s="71" t="e">
        <f ca="1">VLOOKUP(C130,Einzelschützen!A:O,15,FALSE)</f>
        <v>#N/A</v>
      </c>
      <c r="I130" s="71" t="e">
        <f ca="1">VLOOKUP(C130,Einzelschützen!A:P,16,FALSE)</f>
        <v>#N/A</v>
      </c>
    </row>
    <row r="131" ht="15">
      <c r="B131" s="69">
        <v>11</v>
      </c>
      <c r="C131" s="70" t="e">
        <f ca="1">SMALL(Einzelschützen[[#All],[Rang Pistole]],B131)</f>
        <v>#N/A</v>
      </c>
      <c r="D131" s="69" t="e">
        <f ca="1">CONCATENATE(VLOOKUP(C131,Einzelschützen!A:O,7,FALSE),", ",VLOOKUP(C131,Einzelschützen!A:O,6,FALSE))</f>
        <v>#N/A</v>
      </c>
      <c r="E131" s="69" t="e">
        <f ca="1">VLOOKUP(C131,Einzelschützen!A:O,8,FALSE)</f>
        <v>#N/A</v>
      </c>
      <c r="F131" s="69" t="e">
        <f ca="1">VLOOKUP(C131,Einzelschützen!A:O,13,FALSE)</f>
        <v>#N/A</v>
      </c>
      <c r="G131" s="71" t="e">
        <f ca="1">VLOOKUP(C131,Einzelschützen!A:O,9,FALSE)</f>
        <v>#N/A</v>
      </c>
      <c r="H131" s="71" t="e">
        <f ca="1">VLOOKUP(C131,Einzelschützen!A:O,15,FALSE)</f>
        <v>#N/A</v>
      </c>
      <c r="I131" s="71" t="e">
        <f ca="1">VLOOKUP(C131,Einzelschützen!A:P,16,FALSE)</f>
        <v>#N/A</v>
      </c>
    </row>
    <row r="132" ht="15">
      <c r="B132" s="69">
        <v>12</v>
      </c>
      <c r="C132" s="70" t="e">
        <f ca="1">SMALL(Einzelschützen[[#All],[Rang Pistole]],B132)</f>
        <v>#N/A</v>
      </c>
      <c r="D132" s="69" t="e">
        <f ca="1">CONCATENATE(VLOOKUP(C132,Einzelschützen!A:O,7,FALSE),", ",VLOOKUP(C132,Einzelschützen!A:O,6,FALSE))</f>
        <v>#N/A</v>
      </c>
      <c r="E132" s="69" t="e">
        <f ca="1">VLOOKUP(C132,Einzelschützen!A:O,8,FALSE)</f>
        <v>#N/A</v>
      </c>
      <c r="F132" s="69" t="e">
        <f ca="1">VLOOKUP(C132,Einzelschützen!A:O,13,FALSE)</f>
        <v>#N/A</v>
      </c>
      <c r="G132" s="71" t="e">
        <f ca="1">VLOOKUP(C132,Einzelschützen!A:O,9,FALSE)</f>
        <v>#N/A</v>
      </c>
      <c r="H132" s="71" t="e">
        <f ca="1">VLOOKUP(C132,Einzelschützen!A:O,15,FALSE)</f>
        <v>#N/A</v>
      </c>
      <c r="I132" s="71" t="e">
        <f ca="1">VLOOKUP(C132,Einzelschützen!A:P,16,FALSE)</f>
        <v>#N/A</v>
      </c>
    </row>
    <row r="133" ht="15">
      <c r="B133" s="69">
        <v>13</v>
      </c>
      <c r="C133" s="70" t="e">
        <f ca="1">SMALL(Einzelschützen[[#All],[Rang Pistole]],B133)</f>
        <v>#N/A</v>
      </c>
      <c r="D133" s="69" t="e">
        <f ca="1">CONCATENATE(VLOOKUP(C133,Einzelschützen!A:O,7,FALSE),", ",VLOOKUP(C133,Einzelschützen!A:O,6,FALSE))</f>
        <v>#N/A</v>
      </c>
      <c r="E133" s="69" t="e">
        <f ca="1">VLOOKUP(C133,Einzelschützen!A:O,8,FALSE)</f>
        <v>#N/A</v>
      </c>
      <c r="F133" s="69" t="e">
        <f ca="1">VLOOKUP(C133,Einzelschützen!A:O,13,FALSE)</f>
        <v>#N/A</v>
      </c>
      <c r="G133" s="71" t="e">
        <f ca="1">VLOOKUP(C133,Einzelschützen!A:O,9,FALSE)</f>
        <v>#N/A</v>
      </c>
      <c r="H133" s="71" t="e">
        <f ca="1">VLOOKUP(C133,Einzelschützen!A:O,15,FALSE)</f>
        <v>#N/A</v>
      </c>
      <c r="I133" s="71" t="e">
        <f ca="1">VLOOKUP(C133,Einzelschützen!A:P,16,FALSE)</f>
        <v>#N/A</v>
      </c>
    </row>
    <row r="134" ht="15">
      <c r="B134" s="69">
        <v>14</v>
      </c>
      <c r="C134" s="70" t="e">
        <f ca="1">SMALL(Einzelschützen[[#All],[Rang Pistole]],B134)</f>
        <v>#N/A</v>
      </c>
      <c r="D134" s="69" t="e">
        <f ca="1">CONCATENATE(VLOOKUP(C134,Einzelschützen!A:O,7,FALSE),", ",VLOOKUP(C134,Einzelschützen!A:O,6,FALSE))</f>
        <v>#N/A</v>
      </c>
      <c r="E134" s="69" t="e">
        <f ca="1">VLOOKUP(C134,Einzelschützen!A:O,8,FALSE)</f>
        <v>#N/A</v>
      </c>
      <c r="F134" s="69" t="e">
        <f ca="1">VLOOKUP(C134,Einzelschützen!A:O,13,FALSE)</f>
        <v>#N/A</v>
      </c>
      <c r="G134" s="71" t="e">
        <f ca="1">VLOOKUP(C134,Einzelschützen!A:O,9,FALSE)</f>
        <v>#N/A</v>
      </c>
      <c r="H134" s="71" t="e">
        <f ca="1">VLOOKUP(C134,Einzelschützen!A:O,15,FALSE)</f>
        <v>#N/A</v>
      </c>
      <c r="I134" s="71" t="e">
        <f ca="1">VLOOKUP(C134,Einzelschützen!A:P,16,FALSE)</f>
        <v>#N/A</v>
      </c>
    </row>
    <row r="135" ht="15">
      <c r="B135" s="69">
        <v>15</v>
      </c>
      <c r="C135" s="70" t="e">
        <f ca="1">SMALL(Einzelschützen[[#All],[Rang Pistole]],B135)</f>
        <v>#N/A</v>
      </c>
      <c r="D135" s="69" t="e">
        <f ca="1">CONCATENATE(VLOOKUP(C135,Einzelschützen!A:O,7,FALSE),", ",VLOOKUP(C135,Einzelschützen!A:O,6,FALSE))</f>
        <v>#N/A</v>
      </c>
      <c r="E135" s="69" t="e">
        <f ca="1">VLOOKUP(C135,Einzelschützen!A:O,8,FALSE)</f>
        <v>#N/A</v>
      </c>
      <c r="F135" s="69" t="e">
        <f ca="1">VLOOKUP(C135,Einzelschützen!A:O,13,FALSE)</f>
        <v>#N/A</v>
      </c>
      <c r="G135" s="71" t="e">
        <f ca="1">VLOOKUP(C135,Einzelschützen!A:O,9,FALSE)</f>
        <v>#N/A</v>
      </c>
      <c r="H135" s="71" t="e">
        <f ca="1">VLOOKUP(C135,Einzelschützen!A:O,15,FALSE)</f>
        <v>#N/A</v>
      </c>
      <c r="I135" s="71" t="e">
        <f ca="1">VLOOKUP(C135,Einzelschützen!A:P,16,FALSE)</f>
        <v>#N/A</v>
      </c>
    </row>
    <row r="136" ht="15">
      <c r="B136" s="69">
        <v>16</v>
      </c>
      <c r="C136" s="70" t="e">
        <f ca="1">SMALL(Einzelschützen[[#All],[Rang Pistole]],B136)</f>
        <v>#N/A</v>
      </c>
      <c r="D136" s="69" t="e">
        <f ca="1">CONCATENATE(VLOOKUP(C136,Einzelschützen!A:O,7,FALSE),", ",VLOOKUP(C136,Einzelschützen!A:O,6,FALSE))</f>
        <v>#N/A</v>
      </c>
      <c r="E136" s="69" t="e">
        <f ca="1">VLOOKUP(C136,Einzelschützen!A:O,8,FALSE)</f>
        <v>#N/A</v>
      </c>
      <c r="F136" s="69" t="e">
        <f ca="1">VLOOKUP(C136,Einzelschützen!A:O,13,FALSE)</f>
        <v>#N/A</v>
      </c>
      <c r="G136" s="71" t="e">
        <f ca="1">VLOOKUP(C136,Einzelschützen!A:O,9,FALSE)</f>
        <v>#N/A</v>
      </c>
      <c r="H136" s="71" t="e">
        <f ca="1">VLOOKUP(C136,Einzelschützen!A:O,15,FALSE)</f>
        <v>#N/A</v>
      </c>
      <c r="I136" s="71" t="e">
        <f ca="1">VLOOKUP(C136,Einzelschützen!A:P,16,FALSE)</f>
        <v>#N/A</v>
      </c>
    </row>
    <row r="137" ht="15">
      <c r="B137" s="69">
        <v>17</v>
      </c>
      <c r="C137" s="70" t="e">
        <f ca="1">SMALL(Einzelschützen[[#All],[Rang Pistole]],B137)</f>
        <v>#N/A</v>
      </c>
      <c r="D137" s="69" t="e">
        <f ca="1">CONCATENATE(VLOOKUP(C137,Einzelschützen!A:O,7,FALSE),", ",VLOOKUP(C137,Einzelschützen!A:O,6,FALSE))</f>
        <v>#N/A</v>
      </c>
      <c r="E137" s="69" t="e">
        <f ca="1">VLOOKUP(C137,Einzelschützen!A:O,8,FALSE)</f>
        <v>#N/A</v>
      </c>
      <c r="F137" s="69" t="e">
        <f ca="1">VLOOKUP(C137,Einzelschützen!A:O,13,FALSE)</f>
        <v>#N/A</v>
      </c>
      <c r="G137" s="71" t="e">
        <f ca="1">VLOOKUP(C137,Einzelschützen!A:O,9,FALSE)</f>
        <v>#N/A</v>
      </c>
      <c r="H137" s="71" t="e">
        <f ca="1">VLOOKUP(C137,Einzelschützen!A:O,15,FALSE)</f>
        <v>#N/A</v>
      </c>
      <c r="I137" s="71" t="e">
        <f ca="1">VLOOKUP(C137,Einzelschützen!A:P,16,FALSE)</f>
        <v>#N/A</v>
      </c>
    </row>
    <row r="138" ht="15">
      <c r="B138" s="69">
        <v>18</v>
      </c>
      <c r="C138" s="70" t="e">
        <f ca="1">SMALL(Einzelschützen[[#All],[Rang Pistole]],B138)</f>
        <v>#N/A</v>
      </c>
      <c r="D138" s="69" t="e">
        <f ca="1">CONCATENATE(VLOOKUP(C138,Einzelschützen!A:O,7,FALSE),", ",VLOOKUP(C138,Einzelschützen!A:O,6,FALSE))</f>
        <v>#N/A</v>
      </c>
      <c r="E138" s="69" t="e">
        <f ca="1">VLOOKUP(C138,Einzelschützen!A:O,8,FALSE)</f>
        <v>#N/A</v>
      </c>
      <c r="F138" s="69" t="e">
        <f ca="1">VLOOKUP(C138,Einzelschützen!A:O,13,FALSE)</f>
        <v>#N/A</v>
      </c>
      <c r="G138" s="71" t="e">
        <f ca="1">VLOOKUP(C138,Einzelschützen!A:O,9,FALSE)</f>
        <v>#N/A</v>
      </c>
      <c r="H138" s="71" t="e">
        <f ca="1">VLOOKUP(C138,Einzelschützen!A:O,15,FALSE)</f>
        <v>#N/A</v>
      </c>
      <c r="I138" s="71" t="e">
        <f ca="1">VLOOKUP(C138,Einzelschützen!A:P,16,FALSE)</f>
        <v>#N/A</v>
      </c>
    </row>
    <row r="139" ht="15">
      <c r="B139" s="69">
        <v>19</v>
      </c>
      <c r="C139" s="70" t="e">
        <f ca="1">SMALL(Einzelschützen[[#All],[Rang Pistole]],B139)</f>
        <v>#N/A</v>
      </c>
      <c r="D139" s="69" t="e">
        <f ca="1">CONCATENATE(VLOOKUP(C139,Einzelschützen!A:O,7,FALSE),", ",VLOOKUP(C139,Einzelschützen!A:O,6,FALSE))</f>
        <v>#N/A</v>
      </c>
      <c r="E139" s="69" t="e">
        <f ca="1">VLOOKUP(C139,Einzelschützen!A:O,8,FALSE)</f>
        <v>#N/A</v>
      </c>
      <c r="F139" s="69" t="e">
        <f ca="1">VLOOKUP(C139,Einzelschützen!A:O,13,FALSE)</f>
        <v>#N/A</v>
      </c>
      <c r="G139" s="71" t="e">
        <f ca="1">VLOOKUP(C139,Einzelschützen!A:O,9,FALSE)</f>
        <v>#N/A</v>
      </c>
      <c r="H139" s="71" t="e">
        <f ca="1">VLOOKUP(C139,Einzelschützen!A:O,15,FALSE)</f>
        <v>#N/A</v>
      </c>
      <c r="I139" s="71" t="e">
        <f ca="1">VLOOKUP(C139,Einzelschützen!A:P,16,FALSE)</f>
        <v>#N/A</v>
      </c>
    </row>
    <row r="140" ht="15">
      <c r="B140" s="69">
        <v>20</v>
      </c>
      <c r="C140" s="70" t="e">
        <f ca="1">SMALL(Einzelschützen[[#All],[Rang Pistole]],B140)</f>
        <v>#N/A</v>
      </c>
      <c r="D140" s="69" t="e">
        <f ca="1">CONCATENATE(VLOOKUP(C140,Einzelschützen!A:O,7,FALSE),", ",VLOOKUP(C140,Einzelschützen!A:O,6,FALSE))</f>
        <v>#N/A</v>
      </c>
      <c r="E140" s="69" t="e">
        <f ca="1">VLOOKUP(C140,Einzelschützen!A:O,8,FALSE)</f>
        <v>#N/A</v>
      </c>
      <c r="F140" s="69" t="e">
        <f ca="1">VLOOKUP(C140,Einzelschützen!A:O,13,FALSE)</f>
        <v>#N/A</v>
      </c>
      <c r="G140" s="71" t="e">
        <f ca="1">VLOOKUP(C140,Einzelschützen!A:O,9,FALSE)</f>
        <v>#N/A</v>
      </c>
      <c r="H140" s="71" t="e">
        <f ca="1">VLOOKUP(C140,Einzelschützen!A:O,15,FALSE)</f>
        <v>#N/A</v>
      </c>
      <c r="I140" s="71" t="e">
        <f ca="1">VLOOKUP(C140,Einzelschützen!A:P,16,FALSE)</f>
        <v>#N/A</v>
      </c>
    </row>
    <row r="141" ht="15">
      <c r="B141" s="69">
        <v>21</v>
      </c>
      <c r="C141" s="70" t="e">
        <f ca="1">SMALL(Einzelschützen[[#All],[Rang Pistole]],B141)</f>
        <v>#N/A</v>
      </c>
      <c r="D141" s="69" t="e">
        <f ca="1">CONCATENATE(VLOOKUP(C141,Einzelschützen!A:O,7,FALSE),", ",VLOOKUP(C141,Einzelschützen!A:O,6,FALSE))</f>
        <v>#N/A</v>
      </c>
      <c r="E141" s="69" t="e">
        <f ca="1">VLOOKUP(C141,Einzelschützen!A:O,8,FALSE)</f>
        <v>#N/A</v>
      </c>
      <c r="F141" s="69" t="e">
        <f ca="1">VLOOKUP(C141,Einzelschützen!A:O,13,FALSE)</f>
        <v>#N/A</v>
      </c>
      <c r="G141" s="71" t="e">
        <f ca="1">VLOOKUP(C141,Einzelschützen!A:O,9,FALSE)</f>
        <v>#N/A</v>
      </c>
      <c r="H141" s="71" t="e">
        <f ca="1">VLOOKUP(C141,Einzelschützen!A:O,15,FALSE)</f>
        <v>#N/A</v>
      </c>
      <c r="I141" s="71" t="e">
        <f ca="1">VLOOKUP(C141,Einzelschützen!A:P,16,FALSE)</f>
        <v>#N/A</v>
      </c>
    </row>
    <row r="142" ht="15">
      <c r="B142" s="69">
        <v>22</v>
      </c>
      <c r="C142" s="70" t="e">
        <f ca="1">SMALL(Einzelschützen[[#All],[Rang Pistole]],B142)</f>
        <v>#N/A</v>
      </c>
      <c r="D142" s="69" t="e">
        <f ca="1">CONCATENATE(VLOOKUP(C142,Einzelschützen!A:O,7,FALSE),", ",VLOOKUP(C142,Einzelschützen!A:O,6,FALSE))</f>
        <v>#N/A</v>
      </c>
      <c r="E142" s="69" t="e">
        <f ca="1">VLOOKUP(C142,Einzelschützen!A:O,8,FALSE)</f>
        <v>#N/A</v>
      </c>
      <c r="F142" s="69" t="e">
        <f ca="1">VLOOKUP(C142,Einzelschützen!A:O,13,FALSE)</f>
        <v>#N/A</v>
      </c>
      <c r="G142" s="71" t="e">
        <f ca="1">VLOOKUP(C142,Einzelschützen!A:O,9,FALSE)</f>
        <v>#N/A</v>
      </c>
      <c r="H142" s="71" t="e">
        <f ca="1">VLOOKUP(C142,Einzelschützen!A:O,15,FALSE)</f>
        <v>#N/A</v>
      </c>
      <c r="I142" s="71" t="e">
        <f ca="1">VLOOKUP(C142,Einzelschützen!A:P,16,FALSE)</f>
        <v>#N/A</v>
      </c>
    </row>
    <row r="143" ht="15">
      <c r="B143" s="69">
        <v>23</v>
      </c>
      <c r="C143" s="70" t="e">
        <f ca="1">SMALL(Einzelschützen[[#All],[Rang Pistole]],B143)</f>
        <v>#N/A</v>
      </c>
      <c r="D143" s="69" t="e">
        <f ca="1">CONCATENATE(VLOOKUP(C143,Einzelschützen!A:O,7,FALSE),", ",VLOOKUP(C143,Einzelschützen!A:O,6,FALSE))</f>
        <v>#N/A</v>
      </c>
      <c r="E143" s="69" t="e">
        <f ca="1">VLOOKUP(C143,Einzelschützen!A:O,8,FALSE)</f>
        <v>#N/A</v>
      </c>
      <c r="F143" s="69" t="e">
        <f ca="1">VLOOKUP(C143,Einzelschützen!A:O,13,FALSE)</f>
        <v>#N/A</v>
      </c>
      <c r="G143" s="71" t="e">
        <f ca="1">VLOOKUP(C143,Einzelschützen!A:O,9,FALSE)</f>
        <v>#N/A</v>
      </c>
      <c r="H143" s="71" t="e">
        <f ca="1">VLOOKUP(C143,Einzelschützen!A:O,15,FALSE)</f>
        <v>#N/A</v>
      </c>
      <c r="I143" s="71" t="e">
        <f ca="1">VLOOKUP(C143,Einzelschützen!A:P,16,FALSE)</f>
        <v>#N/A</v>
      </c>
    </row>
    <row r="144" ht="15">
      <c r="B144" s="69">
        <v>24</v>
      </c>
      <c r="C144" s="70" t="e">
        <f ca="1">SMALL(Einzelschützen[[#All],[Rang Pistole]],B144)</f>
        <v>#N/A</v>
      </c>
      <c r="D144" s="69" t="e">
        <f ca="1">CONCATENATE(VLOOKUP(C144,Einzelschützen!A:O,7,FALSE),", ",VLOOKUP(C144,Einzelschützen!A:O,6,FALSE))</f>
        <v>#N/A</v>
      </c>
      <c r="E144" s="69" t="e">
        <f ca="1">VLOOKUP(C144,Einzelschützen!A:O,8,FALSE)</f>
        <v>#N/A</v>
      </c>
      <c r="F144" s="69" t="e">
        <f ca="1">VLOOKUP(C144,Einzelschützen!A:O,13,FALSE)</f>
        <v>#N/A</v>
      </c>
      <c r="G144" s="71" t="e">
        <f ca="1">VLOOKUP(C144,Einzelschützen!A:O,9,FALSE)</f>
        <v>#N/A</v>
      </c>
      <c r="H144" s="71" t="e">
        <f ca="1">VLOOKUP(C144,Einzelschützen!A:O,15,FALSE)</f>
        <v>#N/A</v>
      </c>
      <c r="I144" s="71" t="e">
        <f ca="1">VLOOKUP(C144,Einzelschützen!A:P,16,FALSE)</f>
        <v>#N/A</v>
      </c>
    </row>
    <row r="145" ht="15">
      <c r="B145" s="69">
        <v>25</v>
      </c>
      <c r="C145" s="70" t="e">
        <f ca="1">SMALL(Einzelschützen[[#All],[Rang Pistole]],B145)</f>
        <v>#N/A</v>
      </c>
      <c r="D145" s="69" t="e">
        <f ca="1">CONCATENATE(VLOOKUP(C145,Einzelschützen!A:O,7,FALSE),", ",VLOOKUP(C145,Einzelschützen!A:O,6,FALSE))</f>
        <v>#N/A</v>
      </c>
      <c r="E145" s="69" t="e">
        <f ca="1">VLOOKUP(C145,Einzelschützen!A:O,8,FALSE)</f>
        <v>#N/A</v>
      </c>
      <c r="F145" s="69" t="e">
        <f ca="1">VLOOKUP(C145,Einzelschützen!A:O,13,FALSE)</f>
        <v>#N/A</v>
      </c>
      <c r="G145" s="71" t="e">
        <f ca="1">VLOOKUP(C145,Einzelschützen!A:O,9,FALSE)</f>
        <v>#N/A</v>
      </c>
      <c r="H145" s="71" t="e">
        <f ca="1">VLOOKUP(C145,Einzelschützen!A:O,15,FALSE)</f>
        <v>#N/A</v>
      </c>
      <c r="I145" s="71" t="e">
        <f ca="1">VLOOKUP(C145,Einzelschützen!A:P,16,FALSE)</f>
        <v>#N/A</v>
      </c>
    </row>
    <row r="146" ht="15">
      <c r="B146" s="69">
        <v>26</v>
      </c>
      <c r="C146" s="70" t="e">
        <f ca="1">SMALL(Einzelschützen[[#All],[Rang Pistole]],B146)</f>
        <v>#N/A</v>
      </c>
      <c r="D146" s="69" t="e">
        <f ca="1">CONCATENATE(VLOOKUP(C146,Einzelschützen!A:O,7,FALSE),", ",VLOOKUP(C146,Einzelschützen!A:O,6,FALSE))</f>
        <v>#N/A</v>
      </c>
      <c r="E146" s="69" t="e">
        <f ca="1">VLOOKUP(C146,Einzelschützen!A:O,8,FALSE)</f>
        <v>#N/A</v>
      </c>
      <c r="F146" s="69" t="e">
        <f ca="1">VLOOKUP(C146,Einzelschützen!A:O,13,FALSE)</f>
        <v>#N/A</v>
      </c>
      <c r="G146" s="71" t="e">
        <f ca="1">VLOOKUP(C146,Einzelschützen!A:O,9,FALSE)</f>
        <v>#N/A</v>
      </c>
      <c r="H146" s="71" t="e">
        <f ca="1">VLOOKUP(C146,Einzelschützen!A:O,15,FALSE)</f>
        <v>#N/A</v>
      </c>
      <c r="I146" s="71" t="e">
        <f ca="1">VLOOKUP(C146,Einzelschützen!A:P,16,FALSE)</f>
        <v>#N/A</v>
      </c>
    </row>
    <row r="147" ht="15">
      <c r="B147" s="69">
        <v>27</v>
      </c>
      <c r="C147" s="70" t="e">
        <f ca="1">SMALL(Einzelschützen[[#All],[Rang Pistole]],B147)</f>
        <v>#N/A</v>
      </c>
      <c r="D147" s="69" t="e">
        <f ca="1">CONCATENATE(VLOOKUP(C147,Einzelschützen!A:O,7,FALSE),", ",VLOOKUP(C147,Einzelschützen!A:O,6,FALSE))</f>
        <v>#N/A</v>
      </c>
      <c r="E147" s="69" t="e">
        <f ca="1">VLOOKUP(C147,Einzelschützen!A:O,8,FALSE)</f>
        <v>#N/A</v>
      </c>
      <c r="F147" s="69" t="e">
        <f ca="1">VLOOKUP(C147,Einzelschützen!A:O,13,FALSE)</f>
        <v>#N/A</v>
      </c>
      <c r="G147" s="71" t="e">
        <f ca="1">VLOOKUP(C147,Einzelschützen!A:O,9,FALSE)</f>
        <v>#N/A</v>
      </c>
      <c r="H147" s="71" t="e">
        <f ca="1">VLOOKUP(C147,Einzelschützen!A:O,15,FALSE)</f>
        <v>#N/A</v>
      </c>
      <c r="I147" s="71" t="e">
        <f ca="1">VLOOKUP(C147,Einzelschützen!A:P,16,FALSE)</f>
        <v>#N/A</v>
      </c>
    </row>
    <row r="148" ht="15">
      <c r="B148" s="69">
        <v>28</v>
      </c>
      <c r="C148" s="70" t="e">
        <f ca="1">SMALL(Einzelschützen[[#All],[Rang Pistole]],B148)</f>
        <v>#N/A</v>
      </c>
      <c r="D148" s="69" t="e">
        <f ca="1">CONCATENATE(VLOOKUP(C148,Einzelschützen!A:O,7,FALSE),", ",VLOOKUP(C148,Einzelschützen!A:O,6,FALSE))</f>
        <v>#N/A</v>
      </c>
      <c r="E148" s="69" t="e">
        <f ca="1">VLOOKUP(C148,Einzelschützen!A:O,8,FALSE)</f>
        <v>#N/A</v>
      </c>
      <c r="F148" s="69" t="e">
        <f ca="1">VLOOKUP(C148,Einzelschützen!A:O,13,FALSE)</f>
        <v>#N/A</v>
      </c>
      <c r="G148" s="71" t="e">
        <f ca="1">VLOOKUP(C148,Einzelschützen!A:O,9,FALSE)</f>
        <v>#N/A</v>
      </c>
      <c r="H148" s="71" t="e">
        <f ca="1">VLOOKUP(C148,Einzelschützen!A:O,15,FALSE)</f>
        <v>#N/A</v>
      </c>
      <c r="I148" s="71" t="e">
        <f ca="1">VLOOKUP(C148,Einzelschützen!A:P,16,FALSE)</f>
        <v>#N/A</v>
      </c>
    </row>
    <row r="149" ht="15">
      <c r="B149" s="69">
        <v>29</v>
      </c>
      <c r="C149" s="70" t="e">
        <f ca="1">SMALL(Einzelschützen[[#All],[Rang Pistole]],B149)</f>
        <v>#N/A</v>
      </c>
      <c r="D149" s="69" t="e">
        <f ca="1">CONCATENATE(VLOOKUP(C149,Einzelschützen!A:O,7,FALSE),", ",VLOOKUP(C149,Einzelschützen!A:O,6,FALSE))</f>
        <v>#N/A</v>
      </c>
      <c r="E149" s="69" t="e">
        <f ca="1">VLOOKUP(C149,Einzelschützen!A:O,8,FALSE)</f>
        <v>#N/A</v>
      </c>
      <c r="F149" s="69" t="e">
        <f ca="1">VLOOKUP(C149,Einzelschützen!A:O,13,FALSE)</f>
        <v>#N/A</v>
      </c>
      <c r="G149" s="71" t="e">
        <f ca="1">VLOOKUP(C149,Einzelschützen!A:O,9,FALSE)</f>
        <v>#N/A</v>
      </c>
      <c r="H149" s="71" t="e">
        <f ca="1">VLOOKUP(C149,Einzelschützen!A:O,15,FALSE)</f>
        <v>#N/A</v>
      </c>
      <c r="I149" s="71" t="e">
        <f ca="1">VLOOKUP(C149,Einzelschützen!A:P,16,FALSE)</f>
        <v>#N/A</v>
      </c>
    </row>
    <row r="150" ht="15">
      <c r="B150" s="69">
        <v>30</v>
      </c>
      <c r="C150" s="70" t="e">
        <f ca="1">SMALL(Einzelschützen[[#All],[Rang Pistole]],B150)</f>
        <v>#N/A</v>
      </c>
      <c r="D150" s="69" t="e">
        <f ca="1">CONCATENATE(VLOOKUP(C150,Einzelschützen!A:O,7,FALSE),", ",VLOOKUP(C150,Einzelschützen!A:O,6,FALSE))</f>
        <v>#N/A</v>
      </c>
      <c r="E150" s="69" t="e">
        <f ca="1">VLOOKUP(C150,Einzelschützen!A:O,8,FALSE)</f>
        <v>#N/A</v>
      </c>
      <c r="F150" s="69" t="e">
        <f ca="1">VLOOKUP(C150,Einzelschützen!A:O,13,FALSE)</f>
        <v>#N/A</v>
      </c>
      <c r="G150" s="71" t="e">
        <f ca="1">VLOOKUP(C150,Einzelschützen!A:O,9,FALSE)</f>
        <v>#N/A</v>
      </c>
      <c r="H150" s="71" t="e">
        <f ca="1">VLOOKUP(C150,Einzelschützen!A:O,15,FALSE)</f>
        <v>#N/A</v>
      </c>
      <c r="I150" s="71" t="e">
        <f ca="1">VLOOKUP(C150,Einzelschützen!A:P,16,FALSE)</f>
        <v>#N/A</v>
      </c>
    </row>
    <row r="151" ht="15">
      <c r="B151" s="69">
        <v>31</v>
      </c>
      <c r="C151" s="70" t="e">
        <f ca="1">SMALL(Einzelschützen[[#All],[Rang Pistole]],B151)</f>
        <v>#N/A</v>
      </c>
      <c r="D151" s="69" t="e">
        <f ca="1">CONCATENATE(VLOOKUP(C151,Einzelschützen!A:O,7,FALSE),", ",VLOOKUP(C151,Einzelschützen!A:O,6,FALSE))</f>
        <v>#N/A</v>
      </c>
      <c r="E151" s="69" t="e">
        <f ca="1">VLOOKUP(C151,Einzelschützen!A:O,8,FALSE)</f>
        <v>#N/A</v>
      </c>
      <c r="F151" s="69" t="e">
        <f ca="1">VLOOKUP(C151,Einzelschützen!A:O,13,FALSE)</f>
        <v>#N/A</v>
      </c>
      <c r="G151" s="71" t="e">
        <f ca="1">VLOOKUP(C151,Einzelschützen!A:O,9,FALSE)</f>
        <v>#N/A</v>
      </c>
      <c r="H151" s="71" t="e">
        <f ca="1">VLOOKUP(C151,Einzelschützen!A:O,15,FALSE)</f>
        <v>#N/A</v>
      </c>
      <c r="I151" s="71" t="e">
        <f ca="1">VLOOKUP(C151,Einzelschützen!A:P,16,FALSE)</f>
        <v>#N/A</v>
      </c>
    </row>
    <row r="152" ht="15">
      <c r="B152" s="69">
        <v>32</v>
      </c>
      <c r="C152" s="70" t="e">
        <f ca="1">SMALL(Einzelschützen[[#All],[Rang Pistole]],B152)</f>
        <v>#N/A</v>
      </c>
      <c r="D152" s="69" t="e">
        <f ca="1">CONCATENATE(VLOOKUP(C152,Einzelschützen!A:O,7,FALSE),", ",VLOOKUP(C152,Einzelschützen!A:O,6,FALSE))</f>
        <v>#N/A</v>
      </c>
      <c r="E152" s="69" t="e">
        <f ca="1">VLOOKUP(C152,Einzelschützen!A:O,8,FALSE)</f>
        <v>#N/A</v>
      </c>
      <c r="F152" s="69" t="e">
        <f ca="1">VLOOKUP(C152,Einzelschützen!A:O,13,FALSE)</f>
        <v>#N/A</v>
      </c>
      <c r="G152" s="71" t="e">
        <f ca="1">VLOOKUP(C152,Einzelschützen!A:O,9,FALSE)</f>
        <v>#N/A</v>
      </c>
      <c r="H152" s="71" t="e">
        <f ca="1">VLOOKUP(C152,Einzelschützen!A:O,15,FALSE)</f>
        <v>#N/A</v>
      </c>
      <c r="I152" s="71" t="e">
        <f ca="1">VLOOKUP(C152,Einzelschützen!A:P,16,FALSE)</f>
        <v>#N/A</v>
      </c>
    </row>
  </sheetData>
  <sheetProtection algorithmName="SHA-512" hashValue="/L4vii7PXey722W0CDb5ZPPoXp/nlOmU4aamXORG7RERf1SS/Rg+rfR9JLd5dKOt/h+wX44h7TaaW60IGE9r4Q==" saltValue="tyGftOjFIX2FXASutjlgAg==" spinCount="100000" autoFilter="1" deleteColumns="1" deleteRows="1" formatCells="1" formatColumns="1" formatRows="1" insertColumns="1" insertHyperlinks="1" insertRows="1" objects="0" pivotTables="1" scenarios="0" selectLockedCells="1" selectUnlockedCells="1" sheet="1" sort="1"/>
  <mergeCells count="16">
    <mergeCell ref="B78:I78"/>
    <mergeCell ref="B79:I79"/>
    <mergeCell ref="B42:I42"/>
    <mergeCell ref="B80:I80"/>
    <mergeCell ref="C43:I43"/>
    <mergeCell ref="B2:I2"/>
    <mergeCell ref="B4:I4"/>
    <mergeCell ref="B3:I3"/>
    <mergeCell ref="B40:I40"/>
    <mergeCell ref="B41:I41"/>
    <mergeCell ref="C5:I5"/>
    <mergeCell ref="B116:I116"/>
    <mergeCell ref="B117:I117"/>
    <mergeCell ref="B118:I118"/>
    <mergeCell ref="C119:I119"/>
    <mergeCell ref="C81:I81"/>
  </mergeCells>
  <printOptions headings="0" gridLines="0"/>
  <pageMargins left="0.59055118110236249" right="0.59055118110236249" top="0.98425196850393704" bottom="0.98425196850393704" header="0.51181102362204722" footer="0.51181102362204722"/>
  <pageSetup paperSize="9" scale="100" fitToWidth="1" fitToHeight="0" pageOrder="downThenOver" orientation="portrait" usePrinterDefaults="1" blackAndWhite="0" draft="0" cellComments="none" useFirstPageNumber="0" errors="displayed" horizontalDpi="600" verticalDpi="600" copies="1"/>
  <headerFooter/>
  <rowBreaks count="3" manualBreakCount="3">
    <brk id="39" man="1" max="8" min="1"/>
    <brk id="77" man="1" max="8" min="1"/>
    <brk id="115" man="1" max="8" min="1"/>
  </rowBreaks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" id="{57E15A1D-3A8E-4C52-9462-382E51942BEE}">
            <xm:f>ERROR.TYPE($I7)</xm:f>
            <x14:dxf>
              <font>
                <color theme="0"/>
              </font>
            </x14:dxf>
          </x14:cfRule>
          <xm:sqref>B7:I38</xm:sqref>
        </x14:conditionalFormatting>
        <x14:conditionalFormatting xmlns:xm="http://schemas.microsoft.com/office/excel/2006/main">
          <x14:cfRule type="expression" priority="3" id="{3BC4C3AF-4EFD-4481-854F-A85AEDD2E093}">
            <xm:f>ERROR.TYPE($I45)</xm:f>
            <x14:dxf>
              <font>
                <color theme="0"/>
              </font>
            </x14:dxf>
          </x14:cfRule>
          <xm:sqref>B45:I76</xm:sqref>
        </x14:conditionalFormatting>
        <x14:conditionalFormatting xmlns:xm="http://schemas.microsoft.com/office/excel/2006/main">
          <x14:cfRule type="expression" priority="2" id="{30543F27-209D-464C-B309-0E5CCDB0CC3F}">
            <xm:f>ERROR.TYPE($I83)</xm:f>
            <x14:dxf>
              <font>
                <color theme="0"/>
              </font>
            </x14:dxf>
          </x14:cfRule>
          <xm:sqref>B83:I114</xm:sqref>
        </x14:conditionalFormatting>
        <x14:conditionalFormatting xmlns:xm="http://schemas.microsoft.com/office/excel/2006/main">
          <x14:cfRule type="expression" priority="1" id="{5ADC778A-B453-435D-BBBE-93AEDDE93C15}">
            <xm:f>ERROR.TYPE($I121)</xm:f>
            <x14:dxf>
              <font>
                <color theme="0"/>
              </font>
            </x14:dxf>
          </x14:cfRule>
          <xm:sqref>B121:I152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Tabelle7">
    <outlinePr applyStyles="0" summaryBelow="1" summaryRight="1" showOutlineSymbols="1"/>
    <pageSetUpPr autoPageBreaks="1" fitToPage="0"/>
  </sheetPr>
  <sheetViews>
    <sheetView showGridLines="0" showRowColHeaders="0" showZeros="0" zoomScale="100" workbookViewId="0">
      <selection activeCell="E10" activeCellId="0" sqref="E10"/>
    </sheetView>
  </sheetViews>
  <sheetFormatPr baseColWidth="10" defaultRowHeight="13.199999999999999"/>
  <cols>
    <col bestFit="1" customWidth="1" min="2" max="2" width="26"/>
    <col customWidth="1" min="3" max="3" width="10"/>
    <col bestFit="1" customWidth="1" min="4" max="4" width="11.88671875"/>
    <col customWidth="1" min="5" max="5" width="13.109375"/>
    <col customWidth="1" min="7" max="7" width="14.44140625"/>
  </cols>
  <sheetData>
    <row r="1" ht="15.6">
      <c r="B1" s="31" t="s">
        <v>2</v>
      </c>
      <c r="C1" s="31" t="s">
        <v>250</v>
      </c>
      <c r="D1" s="31" t="s">
        <v>47</v>
      </c>
      <c r="E1" s="72" t="s">
        <v>218</v>
      </c>
      <c r="F1" s="31" t="s">
        <v>249</v>
      </c>
    </row>
    <row r="2">
      <c r="B2" s="34" t="str">
        <f>Gau_1</f>
        <v xml:space="preserve">701 Allgäu</v>
      </c>
      <c r="C2" s="34" t="s">
        <v>17</v>
      </c>
      <c r="D2" s="34">
        <f ca="1">Mannschaftsmeldung!F14</f>
        <v>1099</v>
      </c>
      <c r="E2" s="73">
        <f ca="1">Mannschaftsmeldung!F24</f>
        <v>1104</v>
      </c>
      <c r="F2" s="34">
        <f ca="1">Mannschaftsmeldung!F5</f>
        <v>2203</v>
      </c>
    </row>
    <row r="3">
      <c r="B3" s="34" t="str">
        <f>Gau_2</f>
        <v xml:space="preserve">713 Memmingen</v>
      </c>
      <c r="C3" s="34" t="s">
        <v>17</v>
      </c>
      <c r="D3" s="34">
        <f ca="1">Mannschaftsmeldung!I14</f>
        <v>1049</v>
      </c>
      <c r="E3" s="73">
        <f ca="1">Mannschaftsmeldung!I24</f>
        <v>1030</v>
      </c>
      <c r="F3" s="34">
        <f ca="1">Mannschaftsmeldung!I5</f>
        <v>2079</v>
      </c>
    </row>
    <row r="4">
      <c r="B4" s="34" t="str">
        <f>Gau_1</f>
        <v xml:space="preserve">701 Allgäu</v>
      </c>
      <c r="C4" s="34" t="s">
        <v>18</v>
      </c>
      <c r="D4" s="34">
        <f ca="1">Mannschaftsmeldung!F39</f>
        <v>2141</v>
      </c>
      <c r="E4" s="73">
        <f ca="1">Mannschaftsmeldung!F49</f>
        <v>2175</v>
      </c>
      <c r="F4" s="34">
        <f ca="1">Mannschaftsmeldung!F30</f>
        <v>4316</v>
      </c>
    </row>
    <row r="5">
      <c r="B5" s="34" t="str">
        <f>Gau_2</f>
        <v xml:space="preserve">713 Memmingen</v>
      </c>
      <c r="C5" s="34" t="s">
        <v>18</v>
      </c>
      <c r="D5" s="34">
        <f ca="1">Mannschaftsmeldung!I39</f>
        <v>2163</v>
      </c>
      <c r="E5" s="73">
        <f ca="1">Mannschaftsmeldung!I49</f>
        <v>2169</v>
      </c>
      <c r="F5" s="34">
        <f ca="1">Mannschaftsmeldung!I30</f>
        <v>4332</v>
      </c>
    </row>
    <row r="6">
      <c r="B6" s="34" t="str">
        <f>Gau_1</f>
        <v xml:space="preserve">701 Allgäu</v>
      </c>
      <c r="C6" s="34" t="s">
        <v>19</v>
      </c>
      <c r="D6" s="34">
        <f ca="1">Mannschaftsmeldung!F64</f>
        <v>2292</v>
      </c>
      <c r="E6" s="73">
        <f ca="1">Mannschaftsmeldung!F74</f>
        <v>2284</v>
      </c>
      <c r="F6" s="34">
        <f ca="1">Mannschaftsmeldung!F55</f>
        <v>4576</v>
      </c>
    </row>
    <row r="7">
      <c r="B7" s="34" t="str">
        <f>Gau_2</f>
        <v xml:space="preserve">713 Memmingen</v>
      </c>
      <c r="C7" s="34" t="s">
        <v>19</v>
      </c>
      <c r="D7" s="34">
        <f ca="1">Mannschaftsmeldung!I64</f>
        <v>2211</v>
      </c>
      <c r="E7" s="73">
        <f ca="1">Mannschaftsmeldung!I74</f>
        <v>2213</v>
      </c>
      <c r="F7" s="34">
        <f ca="1">Mannschaftsmeldung!I55</f>
        <v>4424</v>
      </c>
    </row>
    <row r="8">
      <c r="B8" s="34" t="str">
        <f>Gau_1</f>
        <v xml:space="preserve">701 Allgäu</v>
      </c>
      <c r="C8" s="34" t="s">
        <v>28</v>
      </c>
      <c r="D8" s="34">
        <f ca="1">Mannschaftsmeldung!F86</f>
        <v>983</v>
      </c>
      <c r="E8" s="73">
        <f ca="1">Mannschaftsmeldung!F93</f>
        <v>979</v>
      </c>
      <c r="F8" s="34">
        <f ca="1">Mannschaftsmeldung!F80</f>
        <v>1962</v>
      </c>
    </row>
    <row r="9">
      <c r="B9" s="34" t="str">
        <f>Gau_2</f>
        <v xml:space="preserve">713 Memmingen</v>
      </c>
      <c r="C9" s="34" t="s">
        <v>28</v>
      </c>
      <c r="D9" s="34">
        <f ca="1">Mannschaftsmeldung!I86</f>
        <v>1055</v>
      </c>
      <c r="E9" s="73">
        <f ca="1">Mannschaftsmeldung!I93</f>
        <v>1053</v>
      </c>
      <c r="F9" s="34">
        <f ca="1">Mannschaftsmeldung!I80</f>
        <v>2108</v>
      </c>
    </row>
    <row r="11" ht="15.6">
      <c r="B11" s="74" t="s">
        <v>48</v>
      </c>
      <c r="C11" s="75"/>
      <c r="D11" s="75"/>
      <c r="E11" s="75"/>
      <c r="F11" s="75"/>
      <c r="G11" s="76"/>
    </row>
    <row r="12" ht="15.6">
      <c r="B12" s="77" t="s">
        <v>50</v>
      </c>
      <c r="C12" s="77" t="s">
        <v>52</v>
      </c>
      <c r="D12" s="78" t="s">
        <v>47</v>
      </c>
      <c r="E12" s="78" t="s">
        <v>218</v>
      </c>
      <c r="F12" s="77" t="s">
        <v>249</v>
      </c>
      <c r="G12" s="77" t="s">
        <v>2</v>
      </c>
    </row>
    <row r="13">
      <c r="B13" s="79" t="str">
        <f ca="1">IFERROR(Einzelmeldung!D7,"")</f>
        <v/>
      </c>
      <c r="C13" s="79" t="str">
        <f ca="1">IFERROR(Einzelmeldung!E7,"")</f>
        <v/>
      </c>
      <c r="D13" s="79" t="str">
        <f ca="1">IFERROR(Einzelmeldung!G7,"")</f>
        <v/>
      </c>
      <c r="E13" s="79" t="str">
        <f ca="1">IFERROR(Einzelmeldung!H7,"")</f>
        <v/>
      </c>
      <c r="F13" s="79" t="str">
        <f ca="1">IFERROR(Einzelmeldung!I7,"")</f>
        <v/>
      </c>
      <c r="G13" s="79" t="str">
        <f ca="1">IFERROR(VLOOKUP(Einzelmeldung!F7,Datenherkunft!$B$1:$C$22,2,FALSE),"")</f>
        <v/>
      </c>
    </row>
    <row r="14">
      <c r="B14" s="79" t="str">
        <f ca="1">IFERROR(Einzelmeldung!D8,"")</f>
        <v/>
      </c>
      <c r="C14" s="79" t="str">
        <f ca="1">IFERROR(Einzelmeldung!E8,"")</f>
        <v/>
      </c>
      <c r="D14" s="79" t="str">
        <f ca="1">IFERROR(Einzelmeldung!G8,"")</f>
        <v/>
      </c>
      <c r="E14" s="79" t="str">
        <f ca="1">IFERROR(Einzelmeldung!H8,"")</f>
        <v/>
      </c>
      <c r="F14" s="79" t="str">
        <f ca="1">IFERROR(Einzelmeldung!I8,"")</f>
        <v/>
      </c>
      <c r="G14" s="79" t="str">
        <f ca="1">IFERROR(VLOOKUP(Einzelmeldung!F8,Datenherkunft!$B$1:$C$22,2,FALSE),"")</f>
        <v/>
      </c>
    </row>
    <row r="15">
      <c r="B15" s="79" t="str">
        <f ca="1">IFERROR(Einzelmeldung!D9,"")</f>
        <v/>
      </c>
      <c r="C15" s="79" t="str">
        <f ca="1">IFERROR(Einzelmeldung!E9,"")</f>
        <v/>
      </c>
      <c r="D15" s="79" t="str">
        <f ca="1">IFERROR(Einzelmeldung!G9,"")</f>
        <v/>
      </c>
      <c r="E15" s="79" t="str">
        <f ca="1">IFERROR(Einzelmeldung!H9,"")</f>
        <v/>
      </c>
      <c r="F15" s="79" t="str">
        <f ca="1">IFERROR(Einzelmeldung!I9,"")</f>
        <v/>
      </c>
      <c r="G15" s="79" t="str">
        <f ca="1">IFERROR(VLOOKUP(Einzelmeldung!F9,Datenherkunft!$B$1:$C$22,2,FALSE),"")</f>
        <v/>
      </c>
    </row>
    <row r="16">
      <c r="B16" s="79" t="str">
        <f ca="1">IFERROR(Einzelmeldung!D10,"")</f>
        <v/>
      </c>
      <c r="C16" s="79" t="str">
        <f ca="1">IFERROR(Einzelmeldung!E10,"")</f>
        <v/>
      </c>
      <c r="D16" s="79" t="str">
        <f ca="1">IFERROR(Einzelmeldung!G10,"")</f>
        <v/>
      </c>
      <c r="E16" s="79" t="str">
        <f ca="1">IFERROR(Einzelmeldung!H10,"")</f>
        <v/>
      </c>
      <c r="F16" s="79" t="str">
        <f ca="1">IFERROR(Einzelmeldung!I10,"")</f>
        <v/>
      </c>
      <c r="G16" s="79" t="str">
        <f ca="1">IFERROR(VLOOKUP(Einzelmeldung!F10,Datenherkunft!$B$1:$C$22,2,FALSE),"")</f>
        <v/>
      </c>
    </row>
    <row r="17">
      <c r="B17" s="79" t="str">
        <f ca="1">IFERROR(Einzelmeldung!D11,"")</f>
        <v/>
      </c>
      <c r="C17" s="79" t="str">
        <f ca="1">IFERROR(Einzelmeldung!E11,"")</f>
        <v/>
      </c>
      <c r="D17" s="79" t="str">
        <f ca="1">IFERROR(Einzelmeldung!G11,"")</f>
        <v/>
      </c>
      <c r="E17" s="79" t="str">
        <f ca="1">IFERROR(Einzelmeldung!H11,"")</f>
        <v/>
      </c>
      <c r="F17" s="79" t="str">
        <f ca="1">IFERROR(Einzelmeldung!I11,"")</f>
        <v/>
      </c>
      <c r="G17" s="79" t="str">
        <f ca="1">IFERROR(VLOOKUP(Einzelmeldung!F11,Datenherkunft!$B$1:$C$22,2,FALSE),"")</f>
        <v/>
      </c>
    </row>
    <row r="18">
      <c r="B18" s="79" t="str">
        <f ca="1">IFERROR(Einzelmeldung!D12,"")</f>
        <v/>
      </c>
      <c r="C18" s="79" t="str">
        <f ca="1">IFERROR(Einzelmeldung!E12,"")</f>
        <v/>
      </c>
      <c r="D18" s="79" t="str">
        <f ca="1">IFERROR(Einzelmeldung!G12,"")</f>
        <v/>
      </c>
      <c r="E18" s="79" t="str">
        <f ca="1">IFERROR(Einzelmeldung!H12,"")</f>
        <v/>
      </c>
      <c r="F18" s="79" t="str">
        <f ca="1">IFERROR(Einzelmeldung!I12,"")</f>
        <v/>
      </c>
      <c r="G18" s="79" t="str">
        <f ca="1">IFERROR(VLOOKUP(Einzelmeldung!F12,Datenherkunft!$B$1:$C$22,2,FALSE),"")</f>
        <v/>
      </c>
    </row>
    <row r="19">
      <c r="B19" s="79" t="str">
        <f ca="1">IFERROR(Einzelmeldung!D13,"")</f>
        <v/>
      </c>
      <c r="C19" s="79" t="str">
        <f ca="1">IFERROR(Einzelmeldung!E13,"")</f>
        <v/>
      </c>
      <c r="D19" s="79" t="str">
        <f ca="1">IFERROR(Einzelmeldung!G13,"")</f>
        <v/>
      </c>
      <c r="E19" s="79" t="str">
        <f ca="1">IFERROR(Einzelmeldung!H13,"")</f>
        <v/>
      </c>
      <c r="F19" s="79" t="str">
        <f ca="1">IFERROR(Einzelmeldung!I13,"")</f>
        <v/>
      </c>
      <c r="G19" s="79" t="str">
        <f ca="1">IFERROR(VLOOKUP(Einzelmeldung!F13,Datenherkunft!$B$1:$C$22,2,FALSE),"")</f>
        <v/>
      </c>
    </row>
    <row r="20">
      <c r="B20" s="79" t="str">
        <f ca="1">IFERROR(Einzelmeldung!D14,"")</f>
        <v/>
      </c>
      <c r="C20" s="79" t="str">
        <f ca="1">IFERROR(Einzelmeldung!E14,"")</f>
        <v/>
      </c>
      <c r="D20" s="79" t="str">
        <f ca="1">IFERROR(Einzelmeldung!G14,"")</f>
        <v/>
      </c>
      <c r="E20" s="79" t="str">
        <f ca="1">IFERROR(Einzelmeldung!H14,"")</f>
        <v/>
      </c>
      <c r="F20" s="79" t="str">
        <f ca="1">IFERROR(Einzelmeldung!I14,"")</f>
        <v/>
      </c>
      <c r="G20" s="79" t="str">
        <f ca="1">IFERROR(VLOOKUP(Einzelmeldung!F14,Datenherkunft!$B$1:$C$22,2,FALSE),"")</f>
        <v/>
      </c>
    </row>
    <row r="21">
      <c r="B21" s="79" t="str">
        <f ca="1">IFERROR(Einzelmeldung!D15,"")</f>
        <v/>
      </c>
      <c r="C21" s="79" t="str">
        <f ca="1">IFERROR(Einzelmeldung!E15,"")</f>
        <v/>
      </c>
      <c r="D21" s="79" t="str">
        <f ca="1">IFERROR(Einzelmeldung!G15,"")</f>
        <v/>
      </c>
      <c r="E21" s="79" t="str">
        <f ca="1">IFERROR(Einzelmeldung!H15,"")</f>
        <v/>
      </c>
      <c r="F21" s="79" t="str">
        <f ca="1">IFERROR(Einzelmeldung!I15,"")</f>
        <v/>
      </c>
      <c r="G21" s="79" t="str">
        <f ca="1">IFERROR(VLOOKUP(Einzelmeldung!F15,Datenherkunft!$B$1:$C$22,2,FALSE),"")</f>
        <v/>
      </c>
    </row>
    <row r="22">
      <c r="B22" s="79" t="str">
        <f ca="1">IFERROR(Einzelmeldung!D16,"")</f>
        <v/>
      </c>
      <c r="C22" s="79" t="str">
        <f ca="1">IFERROR(Einzelmeldung!E16,"")</f>
        <v/>
      </c>
      <c r="D22" s="79" t="str">
        <f ca="1">IFERROR(Einzelmeldung!G16,"")</f>
        <v/>
      </c>
      <c r="E22" s="79" t="str">
        <f ca="1">IFERROR(Einzelmeldung!H16,"")</f>
        <v/>
      </c>
      <c r="F22" s="79" t="str">
        <f ca="1">IFERROR(Einzelmeldung!I16,"")</f>
        <v/>
      </c>
      <c r="G22" s="79" t="str">
        <f ca="1">IFERROR(VLOOKUP(Einzelmeldung!F16,Datenherkunft!$B$1:$C$22,2,FALSE),"")</f>
        <v/>
      </c>
    </row>
    <row r="23">
      <c r="B23" s="79" t="str">
        <f ca="1">IFERROR(Einzelmeldung!D17,"")</f>
        <v/>
      </c>
      <c r="C23" s="79" t="str">
        <f ca="1">IFERROR(Einzelmeldung!E17,"")</f>
        <v/>
      </c>
      <c r="D23" s="79" t="str">
        <f ca="1">IFERROR(Einzelmeldung!G17,"")</f>
        <v/>
      </c>
      <c r="E23" s="79" t="str">
        <f ca="1">IFERROR(Einzelmeldung!H17,"")</f>
        <v/>
      </c>
      <c r="F23" s="79" t="str">
        <f ca="1">IFERROR(Einzelmeldung!I17,"")</f>
        <v/>
      </c>
      <c r="G23" s="79" t="str">
        <f ca="1">IFERROR(VLOOKUP(Einzelmeldung!F17,Datenherkunft!$B$1:$C$22,2,FALSE),"")</f>
        <v/>
      </c>
    </row>
    <row r="24">
      <c r="B24" s="79" t="str">
        <f ca="1">IFERROR(Einzelmeldung!D18,"")</f>
        <v/>
      </c>
      <c r="C24" s="79" t="str">
        <f ca="1">IFERROR(Einzelmeldung!E18,"")</f>
        <v/>
      </c>
      <c r="D24" s="79" t="str">
        <f ca="1">IFERROR(Einzelmeldung!G18,"")</f>
        <v/>
      </c>
      <c r="E24" s="79" t="str">
        <f ca="1">IFERROR(Einzelmeldung!H18,"")</f>
        <v/>
      </c>
      <c r="F24" s="79" t="str">
        <f ca="1">IFERROR(Einzelmeldung!I18,"")</f>
        <v/>
      </c>
      <c r="G24" s="79" t="str">
        <f ca="1">IFERROR(VLOOKUP(Einzelmeldung!F18,Datenherkunft!$B$1:$C$22,2,FALSE),"")</f>
        <v/>
      </c>
    </row>
    <row r="25">
      <c r="B25" s="79" t="str">
        <f ca="1">IFERROR(Einzelmeldung!D19,"")</f>
        <v/>
      </c>
      <c r="C25" s="79" t="str">
        <f ca="1">IFERROR(Einzelmeldung!E19,"")</f>
        <v/>
      </c>
      <c r="D25" s="79" t="str">
        <f ca="1">IFERROR(Einzelmeldung!G19,"")</f>
        <v/>
      </c>
      <c r="E25" s="79" t="str">
        <f ca="1">IFERROR(Einzelmeldung!H19,"")</f>
        <v/>
      </c>
      <c r="F25" s="79" t="str">
        <f ca="1">IFERROR(Einzelmeldung!I19,"")</f>
        <v/>
      </c>
      <c r="G25" s="79" t="str">
        <f ca="1">IFERROR(VLOOKUP(Einzelmeldung!F19,Datenherkunft!$B$1:$C$22,2,FALSE),"")</f>
        <v/>
      </c>
    </row>
    <row r="26">
      <c r="B26" s="79" t="str">
        <f ca="1">IFERROR(Einzelmeldung!D20,"")</f>
        <v/>
      </c>
      <c r="C26" s="79" t="str">
        <f ca="1">IFERROR(Einzelmeldung!E20,"")</f>
        <v/>
      </c>
      <c r="D26" s="79" t="str">
        <f ca="1">IFERROR(Einzelmeldung!G20,"")</f>
        <v/>
      </c>
      <c r="E26" s="79" t="str">
        <f ca="1">IFERROR(Einzelmeldung!H20,"")</f>
        <v/>
      </c>
      <c r="F26" s="79" t="str">
        <f ca="1">IFERROR(Einzelmeldung!I20,"")</f>
        <v/>
      </c>
      <c r="G26" s="79" t="str">
        <f ca="1">IFERROR(VLOOKUP(Einzelmeldung!F20,Datenherkunft!$B$1:$C$22,2,FALSE),"")</f>
        <v/>
      </c>
    </row>
    <row r="27">
      <c r="B27" s="79" t="str">
        <f ca="1">IFERROR(Einzelmeldung!D21,"")</f>
        <v/>
      </c>
      <c r="C27" s="79" t="str">
        <f ca="1">IFERROR(Einzelmeldung!E21,"")</f>
        <v/>
      </c>
      <c r="D27" s="79" t="str">
        <f ca="1">IFERROR(Einzelmeldung!G21,"")</f>
        <v/>
      </c>
      <c r="E27" s="79" t="str">
        <f ca="1">IFERROR(Einzelmeldung!H21,"")</f>
        <v/>
      </c>
      <c r="F27" s="79" t="str">
        <f ca="1">IFERROR(Einzelmeldung!I21,"")</f>
        <v/>
      </c>
      <c r="G27" s="79" t="str">
        <f ca="1">IFERROR(VLOOKUP(Einzelmeldung!F21,Datenherkunft!$B$1:$C$22,2,FALSE),"")</f>
        <v/>
      </c>
    </row>
    <row r="28">
      <c r="B28" s="79" t="str">
        <f ca="1">IFERROR(Einzelmeldung!D22,"")</f>
        <v/>
      </c>
      <c r="C28" s="79" t="str">
        <f ca="1">IFERROR(Einzelmeldung!E22,"")</f>
        <v/>
      </c>
      <c r="D28" s="79" t="str">
        <f ca="1">IFERROR(Einzelmeldung!G22,"")</f>
        <v/>
      </c>
      <c r="E28" s="79" t="str">
        <f ca="1">IFERROR(Einzelmeldung!H22,"")</f>
        <v/>
      </c>
      <c r="F28" s="79" t="str">
        <f ca="1">IFERROR(Einzelmeldung!I22,"")</f>
        <v/>
      </c>
      <c r="G28" s="79" t="str">
        <f ca="1">IFERROR(VLOOKUP(Einzelmeldung!F22,Datenherkunft!$B$1:$C$22,2,FALSE),"")</f>
        <v/>
      </c>
    </row>
    <row r="29">
      <c r="B29" s="79" t="str">
        <f ca="1">IFERROR(Einzelmeldung!D23,"")</f>
        <v/>
      </c>
      <c r="C29" s="79" t="str">
        <f ca="1">IFERROR(Einzelmeldung!E23,"")</f>
        <v/>
      </c>
      <c r="D29" s="79" t="str">
        <f ca="1">IFERROR(Einzelmeldung!G23,"")</f>
        <v/>
      </c>
      <c r="E29" s="79" t="str">
        <f ca="1">IFERROR(Einzelmeldung!H23,"")</f>
        <v/>
      </c>
      <c r="F29" s="79" t="str">
        <f ca="1">IFERROR(Einzelmeldung!I23,"")</f>
        <v/>
      </c>
      <c r="G29" s="79" t="str">
        <f ca="1">IFERROR(VLOOKUP(Einzelmeldung!F23,Datenherkunft!$B$1:$C$22,2,FALSE),"")</f>
        <v/>
      </c>
    </row>
    <row r="30">
      <c r="B30" s="79" t="str">
        <f ca="1">IFERROR(Einzelmeldung!D24,"")</f>
        <v/>
      </c>
      <c r="C30" s="79" t="str">
        <f ca="1">IFERROR(Einzelmeldung!E24,"")</f>
        <v/>
      </c>
      <c r="D30" s="79" t="str">
        <f ca="1">IFERROR(Einzelmeldung!G24,"")</f>
        <v/>
      </c>
      <c r="E30" s="79" t="str">
        <f ca="1">IFERROR(Einzelmeldung!H24,"")</f>
        <v/>
      </c>
      <c r="F30" s="79" t="str">
        <f ca="1">IFERROR(Einzelmeldung!I24,"")</f>
        <v/>
      </c>
      <c r="G30" s="79" t="str">
        <f ca="1">IFERROR(VLOOKUP(Einzelmeldung!F24,Datenherkunft!$B$1:$C$22,2,FALSE),"")</f>
        <v/>
      </c>
    </row>
    <row r="31">
      <c r="B31" s="79" t="str">
        <f ca="1">IFERROR(Einzelmeldung!D25,"")</f>
        <v/>
      </c>
      <c r="C31" s="79" t="str">
        <f ca="1">IFERROR(Einzelmeldung!E25,"")</f>
        <v/>
      </c>
      <c r="D31" s="79" t="str">
        <f ca="1">IFERROR(Einzelmeldung!G25,"")</f>
        <v/>
      </c>
      <c r="E31" s="79" t="str">
        <f ca="1">IFERROR(Einzelmeldung!H25,"")</f>
        <v/>
      </c>
      <c r="F31" s="79" t="str">
        <f ca="1">IFERROR(Einzelmeldung!I25,"")</f>
        <v/>
      </c>
      <c r="G31" s="79" t="str">
        <f ca="1">IFERROR(VLOOKUP(Einzelmeldung!F25,Datenherkunft!$B$1:$C$22,2,FALSE),"")</f>
        <v/>
      </c>
    </row>
    <row r="32">
      <c r="B32" s="79" t="str">
        <f ca="1">IFERROR(Einzelmeldung!D26,"")</f>
        <v/>
      </c>
      <c r="C32" s="79" t="str">
        <f ca="1">IFERROR(Einzelmeldung!E26,"")</f>
        <v/>
      </c>
      <c r="D32" s="79" t="str">
        <f ca="1">IFERROR(Einzelmeldung!G26,"")</f>
        <v/>
      </c>
      <c r="E32" s="79" t="str">
        <f ca="1">IFERROR(Einzelmeldung!H26,"")</f>
        <v/>
      </c>
      <c r="F32" s="79" t="str">
        <f ca="1">IFERROR(Einzelmeldung!I26,"")</f>
        <v/>
      </c>
      <c r="G32" s="79" t="str">
        <f ca="1">IFERROR(VLOOKUP(Einzelmeldung!F26,Datenherkunft!$B$1:$C$22,2,FALSE),"")</f>
        <v/>
      </c>
    </row>
    <row r="33">
      <c r="B33" s="79" t="str">
        <f ca="1">IFERROR(Einzelmeldung!D27,"")</f>
        <v/>
      </c>
      <c r="C33" s="79" t="str">
        <f ca="1">IFERROR(Einzelmeldung!E27,"")</f>
        <v/>
      </c>
      <c r="D33" s="79" t="str">
        <f ca="1">IFERROR(Einzelmeldung!G27,"")</f>
        <v/>
      </c>
      <c r="E33" s="79" t="str">
        <f ca="1">IFERROR(Einzelmeldung!H27,"")</f>
        <v/>
      </c>
      <c r="F33" s="79" t="str">
        <f ca="1">IFERROR(Einzelmeldung!I27,"")</f>
        <v/>
      </c>
      <c r="G33" s="79" t="str">
        <f ca="1">IFERROR(VLOOKUP(Einzelmeldung!F27,Datenherkunft!$B$1:$C$22,2,FALSE),"")</f>
        <v/>
      </c>
    </row>
    <row r="34">
      <c r="B34" s="79" t="str">
        <f ca="1">IFERROR(Einzelmeldung!D28,"")</f>
        <v/>
      </c>
      <c r="C34" s="79" t="str">
        <f ca="1">IFERROR(Einzelmeldung!E28,"")</f>
        <v/>
      </c>
      <c r="D34" s="79" t="str">
        <f ca="1">IFERROR(Einzelmeldung!G28,"")</f>
        <v/>
      </c>
      <c r="E34" s="79" t="str">
        <f ca="1">IFERROR(Einzelmeldung!H28,"")</f>
        <v/>
      </c>
      <c r="F34" s="79" t="str">
        <f ca="1">IFERROR(Einzelmeldung!I28,"")</f>
        <v/>
      </c>
      <c r="G34" s="79" t="str">
        <f ca="1">IFERROR(VLOOKUP(Einzelmeldung!F28,Datenherkunft!$B$1:$C$22,2,FALSE),"")</f>
        <v/>
      </c>
    </row>
    <row r="35">
      <c r="B35" s="79" t="str">
        <f ca="1">IFERROR(Einzelmeldung!D29,"")</f>
        <v/>
      </c>
      <c r="C35" s="79" t="str">
        <f ca="1">IFERROR(Einzelmeldung!E29,"")</f>
        <v/>
      </c>
      <c r="D35" s="79" t="str">
        <f ca="1">IFERROR(Einzelmeldung!G29,"")</f>
        <v/>
      </c>
      <c r="E35" s="79" t="str">
        <f ca="1">IFERROR(Einzelmeldung!H29,"")</f>
        <v/>
      </c>
      <c r="F35" s="79" t="str">
        <f ca="1">IFERROR(Einzelmeldung!I29,"")</f>
        <v/>
      </c>
      <c r="G35" s="79" t="str">
        <f ca="1">IFERROR(VLOOKUP(Einzelmeldung!F29,Datenherkunft!$B$1:$C$22,2,FALSE),"")</f>
        <v/>
      </c>
    </row>
    <row r="36">
      <c r="B36" s="79" t="str">
        <f ca="1">IFERROR(Einzelmeldung!D30,"")</f>
        <v/>
      </c>
      <c r="C36" s="79" t="str">
        <f ca="1">IFERROR(Einzelmeldung!E30,"")</f>
        <v/>
      </c>
      <c r="D36" s="79" t="str">
        <f ca="1">IFERROR(Einzelmeldung!G30,"")</f>
        <v/>
      </c>
      <c r="E36" s="79" t="str">
        <f ca="1">IFERROR(Einzelmeldung!H30,"")</f>
        <v/>
      </c>
      <c r="F36" s="79" t="str">
        <f ca="1">IFERROR(Einzelmeldung!I30,"")</f>
        <v/>
      </c>
      <c r="G36" s="79" t="str">
        <f ca="1">IFERROR(VLOOKUP(Einzelmeldung!F30,Datenherkunft!$B$1:$C$22,2,FALSE),"")</f>
        <v/>
      </c>
    </row>
    <row r="37">
      <c r="B37" s="79" t="str">
        <f ca="1">IFERROR(Einzelmeldung!D31,"")</f>
        <v/>
      </c>
      <c r="C37" s="79" t="str">
        <f ca="1">IFERROR(Einzelmeldung!E31,"")</f>
        <v/>
      </c>
      <c r="D37" s="79" t="str">
        <f ca="1">IFERROR(Einzelmeldung!G31,"")</f>
        <v/>
      </c>
      <c r="E37" s="79" t="str">
        <f ca="1">IFERROR(Einzelmeldung!H31,"")</f>
        <v/>
      </c>
      <c r="F37" s="79" t="str">
        <f ca="1">IFERROR(Einzelmeldung!I31,"")</f>
        <v/>
      </c>
      <c r="G37" s="79" t="str">
        <f ca="1">IFERROR(VLOOKUP(Einzelmeldung!F31,Datenherkunft!$B$1:$C$22,2,FALSE),"")</f>
        <v/>
      </c>
    </row>
    <row r="38">
      <c r="B38" s="79" t="str">
        <f ca="1">IFERROR(Einzelmeldung!D32,"")</f>
        <v/>
      </c>
      <c r="C38" s="79" t="str">
        <f ca="1">IFERROR(Einzelmeldung!E32,"")</f>
        <v/>
      </c>
      <c r="D38" s="79" t="str">
        <f ca="1">IFERROR(Einzelmeldung!G32,"")</f>
        <v/>
      </c>
      <c r="E38" s="79" t="str">
        <f ca="1">IFERROR(Einzelmeldung!H32,"")</f>
        <v/>
      </c>
      <c r="F38" s="79" t="str">
        <f ca="1">IFERROR(Einzelmeldung!I32,"")</f>
        <v/>
      </c>
      <c r="G38" s="79" t="str">
        <f ca="1">IFERROR(VLOOKUP(Einzelmeldung!F32,Datenherkunft!$B$1:$C$22,2,FALSE),"")</f>
        <v/>
      </c>
    </row>
    <row r="39">
      <c r="B39" s="79" t="str">
        <f ca="1">IFERROR(Einzelmeldung!D33,"")</f>
        <v/>
      </c>
      <c r="C39" s="79" t="str">
        <f ca="1">IFERROR(Einzelmeldung!E33,"")</f>
        <v/>
      </c>
      <c r="D39" s="79" t="str">
        <f ca="1">IFERROR(Einzelmeldung!G33,"")</f>
        <v/>
      </c>
      <c r="E39" s="79" t="str">
        <f ca="1">IFERROR(Einzelmeldung!H33,"")</f>
        <v/>
      </c>
      <c r="F39" s="79" t="str">
        <f ca="1">IFERROR(Einzelmeldung!I33,"")</f>
        <v/>
      </c>
      <c r="G39" s="79" t="str">
        <f ca="1">IFERROR(VLOOKUP(Einzelmeldung!F33,Datenherkunft!$B$1:$C$22,2,FALSE),"")</f>
        <v/>
      </c>
    </row>
    <row r="40">
      <c r="B40" s="79" t="str">
        <f ca="1">IFERROR(Einzelmeldung!D34,"")</f>
        <v/>
      </c>
      <c r="C40" s="79" t="str">
        <f ca="1">IFERROR(Einzelmeldung!E34,"")</f>
        <v/>
      </c>
      <c r="D40" s="79" t="str">
        <f ca="1">IFERROR(Einzelmeldung!G34,"")</f>
        <v/>
      </c>
      <c r="E40" s="79" t="str">
        <f ca="1">IFERROR(Einzelmeldung!H34,"")</f>
        <v/>
      </c>
      <c r="F40" s="79" t="str">
        <f ca="1">IFERROR(Einzelmeldung!I34,"")</f>
        <v/>
      </c>
      <c r="G40" s="79" t="str">
        <f ca="1">IFERROR(VLOOKUP(Einzelmeldung!F34,Datenherkunft!$B$1:$C$22,2,FALSE),"")</f>
        <v/>
      </c>
    </row>
    <row r="41" ht="15.6">
      <c r="B41" s="74" t="s">
        <v>101</v>
      </c>
      <c r="C41" s="75"/>
      <c r="D41" s="75"/>
      <c r="E41" s="75"/>
      <c r="F41" s="75"/>
      <c r="G41" s="76"/>
    </row>
    <row r="42" ht="15.6">
      <c r="B42" s="77" t="s">
        <v>50</v>
      </c>
      <c r="C42" s="77" t="s">
        <v>52</v>
      </c>
      <c r="D42" s="78" t="s">
        <v>47</v>
      </c>
      <c r="E42" s="78" t="s">
        <v>218</v>
      </c>
      <c r="F42" s="77" t="s">
        <v>249</v>
      </c>
      <c r="G42" s="77" t="s">
        <v>2</v>
      </c>
    </row>
    <row r="43">
      <c r="B43" s="79" t="str">
        <f ca="1">IFERROR(Einzelmeldung!D45,"")</f>
        <v/>
      </c>
      <c r="C43" s="79" t="str">
        <f ca="1">IFERROR(Einzelmeldung!E45,"")</f>
        <v/>
      </c>
      <c r="D43" s="79" t="str">
        <f ca="1">IFERROR(Einzelmeldung!G45,"")</f>
        <v/>
      </c>
      <c r="E43" s="79" t="str">
        <f ca="1">IFERROR(Einzelmeldung!H45,"")</f>
        <v/>
      </c>
      <c r="F43" s="79" t="str">
        <f ca="1">IFERROR(Einzelmeldung!I45,"")</f>
        <v/>
      </c>
      <c r="G43" s="79" t="str">
        <f ca="1">IFERROR(VLOOKUP(Einzelmeldung!F45,Datenherkunft!$B$1:$C$22,2,FALSE),"")</f>
        <v/>
      </c>
    </row>
    <row r="44">
      <c r="B44" s="79" t="str">
        <f ca="1">IFERROR(Einzelmeldung!D46,"")</f>
        <v/>
      </c>
      <c r="C44" s="79" t="str">
        <f ca="1">IFERROR(Einzelmeldung!E46,"")</f>
        <v/>
      </c>
      <c r="D44" s="79" t="str">
        <f ca="1">IFERROR(Einzelmeldung!G46,"")</f>
        <v/>
      </c>
      <c r="E44" s="79" t="str">
        <f ca="1">IFERROR(Einzelmeldung!H46,"")</f>
        <v/>
      </c>
      <c r="F44" s="79" t="str">
        <f ca="1">IFERROR(Einzelmeldung!I46,"")</f>
        <v/>
      </c>
      <c r="G44" s="79" t="str">
        <f ca="1">IFERROR(VLOOKUP(Einzelmeldung!F46,Datenherkunft!$B$1:$C$22,2,FALSE),"")</f>
        <v/>
      </c>
    </row>
    <row r="45">
      <c r="B45" s="79" t="str">
        <f ca="1">IFERROR(Einzelmeldung!D47,"")</f>
        <v/>
      </c>
      <c r="C45" s="79" t="str">
        <f ca="1">IFERROR(Einzelmeldung!E47,"")</f>
        <v/>
      </c>
      <c r="D45" s="79" t="str">
        <f ca="1">IFERROR(Einzelmeldung!G47,"")</f>
        <v/>
      </c>
      <c r="E45" s="79" t="str">
        <f ca="1">IFERROR(Einzelmeldung!H47,"")</f>
        <v/>
      </c>
      <c r="F45" s="79" t="str">
        <f ca="1">IFERROR(Einzelmeldung!I47,"")</f>
        <v/>
      </c>
      <c r="G45" s="79" t="str">
        <f ca="1">IFERROR(VLOOKUP(Einzelmeldung!F47,Datenherkunft!$B$1:$C$22,2,FALSE),"")</f>
        <v/>
      </c>
    </row>
    <row r="46">
      <c r="B46" s="79" t="str">
        <f ca="1">IFERROR(Einzelmeldung!D48,"")</f>
        <v/>
      </c>
      <c r="C46" s="79" t="str">
        <f ca="1">IFERROR(Einzelmeldung!E48,"")</f>
        <v/>
      </c>
      <c r="D46" s="79" t="str">
        <f ca="1">IFERROR(Einzelmeldung!G48,"")</f>
        <v/>
      </c>
      <c r="E46" s="79" t="str">
        <f ca="1">IFERROR(Einzelmeldung!H48,"")</f>
        <v/>
      </c>
      <c r="F46" s="79" t="str">
        <f ca="1">IFERROR(Einzelmeldung!I48,"")</f>
        <v/>
      </c>
      <c r="G46" s="79" t="str">
        <f ca="1">IFERROR(VLOOKUP(Einzelmeldung!F48,Datenherkunft!$B$1:$C$22,2,FALSE),"")</f>
        <v/>
      </c>
    </row>
    <row r="47">
      <c r="B47" s="79" t="str">
        <f ca="1">IFERROR(Einzelmeldung!D49,"")</f>
        <v/>
      </c>
      <c r="C47" s="79" t="str">
        <f ca="1">IFERROR(Einzelmeldung!E49,"")</f>
        <v/>
      </c>
      <c r="D47" s="79" t="str">
        <f ca="1">IFERROR(Einzelmeldung!G49,"")</f>
        <v/>
      </c>
      <c r="E47" s="79" t="str">
        <f ca="1">IFERROR(Einzelmeldung!H49,"")</f>
        <v/>
      </c>
      <c r="F47" s="79" t="str">
        <f ca="1">IFERROR(Einzelmeldung!I49,"")</f>
        <v/>
      </c>
      <c r="G47" s="79" t="str">
        <f ca="1">IFERROR(VLOOKUP(Einzelmeldung!F49,Datenherkunft!$B$1:$C$22,2,FALSE),"")</f>
        <v/>
      </c>
    </row>
    <row r="48">
      <c r="B48" s="79" t="str">
        <f ca="1">IFERROR(Einzelmeldung!D50,"")</f>
        <v/>
      </c>
      <c r="C48" s="79" t="str">
        <f ca="1">IFERROR(Einzelmeldung!E50,"")</f>
        <v/>
      </c>
      <c r="D48" s="79" t="str">
        <f ca="1">IFERROR(Einzelmeldung!G50,"")</f>
        <v/>
      </c>
      <c r="E48" s="79" t="str">
        <f ca="1">IFERROR(Einzelmeldung!H50,"")</f>
        <v/>
      </c>
      <c r="F48" s="79" t="str">
        <f ca="1">IFERROR(Einzelmeldung!I50,"")</f>
        <v/>
      </c>
      <c r="G48" s="79" t="str">
        <f ca="1">IFERROR(VLOOKUP(Einzelmeldung!F50,Datenherkunft!$B$1:$C$22,2,FALSE),"")</f>
        <v/>
      </c>
    </row>
    <row r="49">
      <c r="B49" s="79" t="str">
        <f ca="1">IFERROR(Einzelmeldung!D51,"")</f>
        <v/>
      </c>
      <c r="C49" s="79" t="str">
        <f ca="1">IFERROR(Einzelmeldung!E51,"")</f>
        <v/>
      </c>
      <c r="D49" s="79" t="str">
        <f ca="1">IFERROR(Einzelmeldung!G51,"")</f>
        <v/>
      </c>
      <c r="E49" s="79" t="str">
        <f ca="1">IFERROR(Einzelmeldung!H51,"")</f>
        <v/>
      </c>
      <c r="F49" s="79" t="str">
        <f ca="1">IFERROR(Einzelmeldung!I51,"")</f>
        <v/>
      </c>
      <c r="G49" s="79" t="str">
        <f ca="1">IFERROR(VLOOKUP(Einzelmeldung!F51,Datenherkunft!$B$1:$C$22,2,FALSE),"")</f>
        <v/>
      </c>
    </row>
    <row r="50">
      <c r="B50" s="79" t="str">
        <f ca="1">IFERROR(Einzelmeldung!D52,"")</f>
        <v/>
      </c>
      <c r="C50" s="79" t="str">
        <f ca="1">IFERROR(Einzelmeldung!E52,"")</f>
        <v/>
      </c>
      <c r="D50" s="79" t="str">
        <f ca="1">IFERROR(Einzelmeldung!G52,"")</f>
        <v/>
      </c>
      <c r="E50" s="79" t="str">
        <f ca="1">IFERROR(Einzelmeldung!H52,"")</f>
        <v/>
      </c>
      <c r="F50" s="79" t="str">
        <f ca="1">IFERROR(Einzelmeldung!I52,"")</f>
        <v/>
      </c>
      <c r="G50" s="79" t="str">
        <f ca="1">IFERROR(VLOOKUP(Einzelmeldung!F52,Datenherkunft!$B$1:$C$22,2,FALSE),"")</f>
        <v/>
      </c>
    </row>
    <row r="51">
      <c r="B51" s="79" t="str">
        <f ca="1">IFERROR(Einzelmeldung!D53,"")</f>
        <v/>
      </c>
      <c r="C51" s="79" t="str">
        <f ca="1">IFERROR(Einzelmeldung!E53,"")</f>
        <v/>
      </c>
      <c r="D51" s="79" t="str">
        <f ca="1">IFERROR(Einzelmeldung!G53,"")</f>
        <v/>
      </c>
      <c r="E51" s="79" t="str">
        <f ca="1">IFERROR(Einzelmeldung!H53,"")</f>
        <v/>
      </c>
      <c r="F51" s="79" t="str">
        <f ca="1">IFERROR(Einzelmeldung!I53,"")</f>
        <v/>
      </c>
      <c r="G51" s="79" t="str">
        <f ca="1">IFERROR(VLOOKUP(Einzelmeldung!F53,Datenherkunft!$B$1:$C$22,2,FALSE),"")</f>
        <v/>
      </c>
    </row>
    <row r="52">
      <c r="B52" s="79" t="str">
        <f ca="1">IFERROR(Einzelmeldung!D54,"")</f>
        <v/>
      </c>
      <c r="C52" s="79" t="str">
        <f ca="1">IFERROR(Einzelmeldung!E54,"")</f>
        <v/>
      </c>
      <c r="D52" s="79" t="str">
        <f ca="1">IFERROR(Einzelmeldung!G54,"")</f>
        <v/>
      </c>
      <c r="E52" s="79" t="str">
        <f ca="1">IFERROR(Einzelmeldung!H54,"")</f>
        <v/>
      </c>
      <c r="F52" s="79" t="str">
        <f ca="1">IFERROR(Einzelmeldung!I54,"")</f>
        <v/>
      </c>
      <c r="G52" s="79" t="str">
        <f ca="1">IFERROR(VLOOKUP(Einzelmeldung!F54,Datenherkunft!$B$1:$C$22,2,FALSE),"")</f>
        <v/>
      </c>
    </row>
    <row r="53">
      <c r="B53" s="79" t="str">
        <f ca="1">IFERROR(Einzelmeldung!D55,"")</f>
        <v/>
      </c>
      <c r="C53" s="79" t="str">
        <f ca="1">IFERROR(Einzelmeldung!E55,"")</f>
        <v/>
      </c>
      <c r="D53" s="79" t="str">
        <f ca="1">IFERROR(Einzelmeldung!G55,"")</f>
        <v/>
      </c>
      <c r="E53" s="79" t="str">
        <f ca="1">IFERROR(Einzelmeldung!H55,"")</f>
        <v/>
      </c>
      <c r="F53" s="79" t="str">
        <f ca="1">IFERROR(Einzelmeldung!I55,"")</f>
        <v/>
      </c>
      <c r="G53" s="79" t="str">
        <f ca="1">IFERROR(VLOOKUP(Einzelmeldung!F55,Datenherkunft!$B$1:$C$22,2,FALSE),"")</f>
        <v/>
      </c>
    </row>
    <row r="54">
      <c r="B54" s="79" t="str">
        <f ca="1">IFERROR(Einzelmeldung!D56,"")</f>
        <v/>
      </c>
      <c r="C54" s="79" t="str">
        <f ca="1">IFERROR(Einzelmeldung!E56,"")</f>
        <v/>
      </c>
      <c r="D54" s="79" t="str">
        <f ca="1">IFERROR(Einzelmeldung!G56,"")</f>
        <v/>
      </c>
      <c r="E54" s="79" t="str">
        <f ca="1">IFERROR(Einzelmeldung!H56,"")</f>
        <v/>
      </c>
      <c r="F54" s="79" t="str">
        <f ca="1">IFERROR(Einzelmeldung!I56,"")</f>
        <v/>
      </c>
      <c r="G54" s="79" t="str">
        <f ca="1">IFERROR(VLOOKUP(Einzelmeldung!F56,Datenherkunft!$B$1:$C$22,2,FALSE),"")</f>
        <v/>
      </c>
    </row>
    <row r="55">
      <c r="B55" s="79" t="str">
        <f ca="1">IFERROR(Einzelmeldung!D57,"")</f>
        <v/>
      </c>
      <c r="C55" s="79" t="str">
        <f ca="1">IFERROR(Einzelmeldung!E57,"")</f>
        <v/>
      </c>
      <c r="D55" s="79" t="str">
        <f ca="1">IFERROR(Einzelmeldung!G57,"")</f>
        <v/>
      </c>
      <c r="E55" s="79" t="str">
        <f ca="1">IFERROR(Einzelmeldung!H57,"")</f>
        <v/>
      </c>
      <c r="F55" s="79" t="str">
        <f ca="1">IFERROR(Einzelmeldung!I57,"")</f>
        <v/>
      </c>
      <c r="G55" s="79" t="str">
        <f ca="1">IFERROR(VLOOKUP(Einzelmeldung!F57,Datenherkunft!$B$1:$C$22,2,FALSE),"")</f>
        <v/>
      </c>
    </row>
    <row r="56">
      <c r="B56" s="79" t="str">
        <f ca="1">IFERROR(Einzelmeldung!D58,"")</f>
        <v/>
      </c>
      <c r="C56" s="79" t="str">
        <f ca="1">IFERROR(Einzelmeldung!E58,"")</f>
        <v/>
      </c>
      <c r="D56" s="79" t="str">
        <f ca="1">IFERROR(Einzelmeldung!G58,"")</f>
        <v/>
      </c>
      <c r="E56" s="79" t="str">
        <f ca="1">IFERROR(Einzelmeldung!H58,"")</f>
        <v/>
      </c>
      <c r="F56" s="79" t="str">
        <f ca="1">IFERROR(Einzelmeldung!I58,"")</f>
        <v/>
      </c>
      <c r="G56" s="79" t="str">
        <f ca="1">IFERROR(VLOOKUP(Einzelmeldung!F58,Datenherkunft!$B$1:$C$22,2,FALSE),"")</f>
        <v/>
      </c>
    </row>
    <row r="57">
      <c r="B57" s="79" t="str">
        <f ca="1">IFERROR(Einzelmeldung!D59,"")</f>
        <v/>
      </c>
      <c r="C57" s="79" t="str">
        <f ca="1">IFERROR(Einzelmeldung!E59,"")</f>
        <v/>
      </c>
      <c r="D57" s="79" t="str">
        <f ca="1">IFERROR(Einzelmeldung!G59,"")</f>
        <v/>
      </c>
      <c r="E57" s="79" t="str">
        <f ca="1">IFERROR(Einzelmeldung!H59,"")</f>
        <v/>
      </c>
      <c r="F57" s="79" t="str">
        <f ca="1">IFERROR(Einzelmeldung!I59,"")</f>
        <v/>
      </c>
      <c r="G57" s="79" t="str">
        <f ca="1">IFERROR(VLOOKUP(Einzelmeldung!F59,Datenherkunft!$B$1:$C$22,2,FALSE),"")</f>
        <v/>
      </c>
    </row>
    <row r="58">
      <c r="B58" s="79" t="str">
        <f ca="1">IFERROR(Einzelmeldung!D60,"")</f>
        <v/>
      </c>
      <c r="C58" s="79" t="str">
        <f ca="1">IFERROR(Einzelmeldung!E60,"")</f>
        <v/>
      </c>
      <c r="D58" s="79" t="str">
        <f ca="1">IFERROR(Einzelmeldung!G60,"")</f>
        <v/>
      </c>
      <c r="E58" s="79" t="str">
        <f ca="1">IFERROR(Einzelmeldung!H60,"")</f>
        <v/>
      </c>
      <c r="F58" s="79" t="str">
        <f ca="1">IFERROR(Einzelmeldung!I60,"")</f>
        <v/>
      </c>
      <c r="G58" s="79" t="str">
        <f ca="1">IFERROR(VLOOKUP(Einzelmeldung!F60,Datenherkunft!$B$1:$C$22,2,FALSE),"")</f>
        <v/>
      </c>
    </row>
    <row r="59">
      <c r="B59" s="79" t="str">
        <f ca="1">IFERROR(Einzelmeldung!D61,"")</f>
        <v/>
      </c>
      <c r="C59" s="79" t="str">
        <f ca="1">IFERROR(Einzelmeldung!E61,"")</f>
        <v/>
      </c>
      <c r="D59" s="79" t="str">
        <f ca="1">IFERROR(Einzelmeldung!G61,"")</f>
        <v/>
      </c>
      <c r="E59" s="79" t="str">
        <f ca="1">IFERROR(Einzelmeldung!H61,"")</f>
        <v/>
      </c>
      <c r="F59" s="79" t="str">
        <f ca="1">IFERROR(Einzelmeldung!I61,"")</f>
        <v/>
      </c>
      <c r="G59" s="79" t="str">
        <f ca="1">IFERROR(VLOOKUP(Einzelmeldung!F61,Datenherkunft!$B$1:$C$22,2,FALSE),"")</f>
        <v/>
      </c>
    </row>
    <row r="60">
      <c r="B60" s="79" t="str">
        <f ca="1">IFERROR(Einzelmeldung!D62,"")</f>
        <v/>
      </c>
      <c r="C60" s="79" t="str">
        <f ca="1">IFERROR(Einzelmeldung!E62,"")</f>
        <v/>
      </c>
      <c r="D60" s="79" t="str">
        <f ca="1">IFERROR(Einzelmeldung!G62,"")</f>
        <v/>
      </c>
      <c r="E60" s="79" t="str">
        <f ca="1">IFERROR(Einzelmeldung!H62,"")</f>
        <v/>
      </c>
      <c r="F60" s="79" t="str">
        <f ca="1">IFERROR(Einzelmeldung!I62,"")</f>
        <v/>
      </c>
      <c r="G60" s="79" t="str">
        <f ca="1">IFERROR(VLOOKUP(Einzelmeldung!F62,Datenherkunft!$B$1:$C$22,2,FALSE),"")</f>
        <v/>
      </c>
    </row>
    <row r="61">
      <c r="B61" s="79" t="str">
        <f ca="1">IFERROR(Einzelmeldung!D63,"")</f>
        <v/>
      </c>
      <c r="C61" s="79" t="str">
        <f ca="1">IFERROR(Einzelmeldung!E63,"")</f>
        <v/>
      </c>
      <c r="D61" s="79" t="str">
        <f ca="1">IFERROR(Einzelmeldung!G63,"")</f>
        <v/>
      </c>
      <c r="E61" s="79" t="str">
        <f ca="1">IFERROR(Einzelmeldung!H63,"")</f>
        <v/>
      </c>
      <c r="F61" s="79" t="str">
        <f ca="1">IFERROR(Einzelmeldung!I63,"")</f>
        <v/>
      </c>
      <c r="G61" s="79" t="str">
        <f ca="1">IFERROR(VLOOKUP(Einzelmeldung!F63,Datenherkunft!$B$1:$C$22,2,FALSE),"")</f>
        <v/>
      </c>
    </row>
    <row r="62">
      <c r="B62" s="79" t="str">
        <f ca="1">IFERROR(Einzelmeldung!D64,"")</f>
        <v/>
      </c>
      <c r="C62" s="79" t="str">
        <f ca="1">IFERROR(Einzelmeldung!E64,"")</f>
        <v/>
      </c>
      <c r="D62" s="79" t="str">
        <f ca="1">IFERROR(Einzelmeldung!G64,"")</f>
        <v/>
      </c>
      <c r="E62" s="79" t="str">
        <f ca="1">IFERROR(Einzelmeldung!H64,"")</f>
        <v/>
      </c>
      <c r="F62" s="79" t="str">
        <f ca="1">IFERROR(Einzelmeldung!I64,"")</f>
        <v/>
      </c>
      <c r="G62" s="79" t="str">
        <f ca="1">IFERROR(VLOOKUP(Einzelmeldung!F64,Datenherkunft!$B$1:$C$22,2,FALSE),"")</f>
        <v/>
      </c>
    </row>
    <row r="63">
      <c r="B63" s="79" t="str">
        <f ca="1">IFERROR(Einzelmeldung!D65,"")</f>
        <v/>
      </c>
      <c r="C63" s="79" t="str">
        <f ca="1">IFERROR(Einzelmeldung!E65,"")</f>
        <v/>
      </c>
      <c r="D63" s="79" t="str">
        <f ca="1">IFERROR(Einzelmeldung!G65,"")</f>
        <v/>
      </c>
      <c r="E63" s="79" t="str">
        <f ca="1">IFERROR(Einzelmeldung!H65,"")</f>
        <v/>
      </c>
      <c r="F63" s="79" t="str">
        <f ca="1">IFERROR(Einzelmeldung!I65,"")</f>
        <v/>
      </c>
      <c r="G63" s="79" t="str">
        <f ca="1">IFERROR(VLOOKUP(Einzelmeldung!F65,Datenherkunft!$B$1:$C$22,2,FALSE),"")</f>
        <v/>
      </c>
    </row>
    <row r="64">
      <c r="B64" s="79" t="str">
        <f ca="1">IFERROR(Einzelmeldung!D66,"")</f>
        <v/>
      </c>
      <c r="C64" s="79" t="str">
        <f ca="1">IFERROR(Einzelmeldung!E66,"")</f>
        <v/>
      </c>
      <c r="D64" s="79" t="str">
        <f ca="1">IFERROR(Einzelmeldung!G66,"")</f>
        <v/>
      </c>
      <c r="E64" s="79" t="str">
        <f ca="1">IFERROR(Einzelmeldung!H66,"")</f>
        <v/>
      </c>
      <c r="F64" s="79" t="str">
        <f ca="1">IFERROR(Einzelmeldung!I66,"")</f>
        <v/>
      </c>
      <c r="G64" s="79" t="str">
        <f ca="1">IFERROR(VLOOKUP(Einzelmeldung!F66,Datenherkunft!$B$1:$C$22,2,FALSE),"")</f>
        <v/>
      </c>
    </row>
    <row r="65">
      <c r="B65" s="79" t="str">
        <f ca="1">IFERROR(Einzelmeldung!D67,"")</f>
        <v/>
      </c>
      <c r="C65" s="79" t="str">
        <f ca="1">IFERROR(Einzelmeldung!E67,"")</f>
        <v/>
      </c>
      <c r="D65" s="79" t="str">
        <f ca="1">IFERROR(Einzelmeldung!G67,"")</f>
        <v/>
      </c>
      <c r="E65" s="79" t="str">
        <f ca="1">IFERROR(Einzelmeldung!H67,"")</f>
        <v/>
      </c>
      <c r="F65" s="79" t="str">
        <f ca="1">IFERROR(Einzelmeldung!I67,"")</f>
        <v/>
      </c>
      <c r="G65" s="79" t="str">
        <f ca="1">IFERROR(VLOOKUP(Einzelmeldung!F67,Datenherkunft!$B$1:$C$22,2,FALSE),"")</f>
        <v/>
      </c>
    </row>
    <row r="66">
      <c r="B66" s="79" t="str">
        <f ca="1">IFERROR(Einzelmeldung!D68,"")</f>
        <v/>
      </c>
      <c r="C66" s="79" t="str">
        <f ca="1">IFERROR(Einzelmeldung!E68,"")</f>
        <v/>
      </c>
      <c r="D66" s="79" t="str">
        <f ca="1">IFERROR(Einzelmeldung!G68,"")</f>
        <v/>
      </c>
      <c r="E66" s="79" t="str">
        <f ca="1">IFERROR(Einzelmeldung!H68,"")</f>
        <v/>
      </c>
      <c r="F66" s="79" t="str">
        <f ca="1">IFERROR(Einzelmeldung!I68,"")</f>
        <v/>
      </c>
      <c r="G66" s="79" t="str">
        <f ca="1">IFERROR(VLOOKUP(Einzelmeldung!F68,Datenherkunft!$B$1:$C$22,2,FALSE),"")</f>
        <v/>
      </c>
    </row>
    <row r="67">
      <c r="B67" s="79" t="str">
        <f ca="1">IFERROR(Einzelmeldung!D69,"")</f>
        <v/>
      </c>
      <c r="C67" s="79" t="str">
        <f ca="1">IFERROR(Einzelmeldung!E69,"")</f>
        <v/>
      </c>
      <c r="D67" s="79" t="str">
        <f ca="1">IFERROR(Einzelmeldung!G69,"")</f>
        <v/>
      </c>
      <c r="E67" s="79" t="str">
        <f ca="1">IFERROR(Einzelmeldung!H69,"")</f>
        <v/>
      </c>
      <c r="F67" s="79" t="str">
        <f ca="1">IFERROR(Einzelmeldung!I69,"")</f>
        <v/>
      </c>
      <c r="G67" s="79" t="str">
        <f ca="1">IFERROR(VLOOKUP(Einzelmeldung!F69,Datenherkunft!$B$1:$C$22,2,FALSE),"")</f>
        <v/>
      </c>
    </row>
    <row r="68">
      <c r="B68" s="79" t="str">
        <f ca="1">IFERROR(Einzelmeldung!D70,"")</f>
        <v/>
      </c>
      <c r="C68" s="79" t="str">
        <f ca="1">IFERROR(Einzelmeldung!E70,"")</f>
        <v/>
      </c>
      <c r="D68" s="79" t="str">
        <f ca="1">IFERROR(Einzelmeldung!G70,"")</f>
        <v/>
      </c>
      <c r="E68" s="79" t="str">
        <f ca="1">IFERROR(Einzelmeldung!H70,"")</f>
        <v/>
      </c>
      <c r="F68" s="79" t="str">
        <f ca="1">IFERROR(Einzelmeldung!I70,"")</f>
        <v/>
      </c>
      <c r="G68" s="79" t="str">
        <f ca="1">IFERROR(VLOOKUP(Einzelmeldung!F70,Datenherkunft!$B$1:$C$22,2,FALSE),"")</f>
        <v/>
      </c>
    </row>
    <row r="69">
      <c r="B69" s="79" t="str">
        <f ca="1">IFERROR(Einzelmeldung!D71,"")</f>
        <v/>
      </c>
      <c r="C69" s="79" t="str">
        <f ca="1">IFERROR(Einzelmeldung!E71,"")</f>
        <v/>
      </c>
      <c r="D69" s="79" t="str">
        <f ca="1">IFERROR(Einzelmeldung!G71,"")</f>
        <v/>
      </c>
      <c r="E69" s="79" t="str">
        <f ca="1">IFERROR(Einzelmeldung!H71,"")</f>
        <v/>
      </c>
      <c r="F69" s="79" t="str">
        <f ca="1">IFERROR(Einzelmeldung!I71,"")</f>
        <v/>
      </c>
      <c r="G69" s="79" t="str">
        <f ca="1">IFERROR(VLOOKUP(Einzelmeldung!F71,Datenherkunft!$B$1:$C$22,2,FALSE),"")</f>
        <v/>
      </c>
    </row>
    <row r="70">
      <c r="B70" s="79" t="str">
        <f ca="1">IFERROR(Einzelmeldung!D72,"")</f>
        <v/>
      </c>
      <c r="C70" s="79" t="str">
        <f ca="1">IFERROR(Einzelmeldung!E72,"")</f>
        <v/>
      </c>
      <c r="D70" s="79" t="str">
        <f ca="1">IFERROR(Einzelmeldung!G72,"")</f>
        <v/>
      </c>
      <c r="E70" s="79" t="str">
        <f ca="1">IFERROR(Einzelmeldung!H72,"")</f>
        <v/>
      </c>
      <c r="F70" s="79" t="str">
        <f ca="1">IFERROR(Einzelmeldung!I72,"")</f>
        <v/>
      </c>
      <c r="G70" s="79" t="str">
        <f ca="1">IFERROR(VLOOKUP(Einzelmeldung!F72,Datenherkunft!$B$1:$C$22,2,FALSE),"")</f>
        <v/>
      </c>
    </row>
    <row r="71">
      <c r="B71" s="79" t="str">
        <f ca="1">IFERROR(Einzelmeldung!D73,"")</f>
        <v/>
      </c>
      <c r="C71" s="79" t="str">
        <f ca="1">IFERROR(Einzelmeldung!E73,"")</f>
        <v/>
      </c>
      <c r="D71" s="79" t="str">
        <f ca="1">IFERROR(Einzelmeldung!G73,"")</f>
        <v/>
      </c>
      <c r="E71" s="79" t="str">
        <f ca="1">IFERROR(Einzelmeldung!H73,"")</f>
        <v/>
      </c>
      <c r="F71" s="79" t="str">
        <f ca="1">IFERROR(Einzelmeldung!I73,"")</f>
        <v/>
      </c>
      <c r="G71" s="79" t="str">
        <f ca="1">IFERROR(VLOOKUP(Einzelmeldung!F73,Datenherkunft!$B$1:$C$22,2,FALSE),"")</f>
        <v/>
      </c>
    </row>
    <row r="72">
      <c r="B72" s="79" t="str">
        <f ca="1">IFERROR(Einzelmeldung!D74,"")</f>
        <v/>
      </c>
      <c r="C72" s="79" t="str">
        <f ca="1">IFERROR(Einzelmeldung!E74,"")</f>
        <v/>
      </c>
      <c r="D72" s="79" t="str">
        <f ca="1">IFERROR(Einzelmeldung!G74,"")</f>
        <v/>
      </c>
      <c r="E72" s="79" t="str">
        <f ca="1">IFERROR(Einzelmeldung!H74,"")</f>
        <v/>
      </c>
      <c r="F72" s="79" t="str">
        <f ca="1">IFERROR(Einzelmeldung!I74,"")</f>
        <v/>
      </c>
      <c r="G72" s="79" t="str">
        <f ca="1">IFERROR(VLOOKUP(Einzelmeldung!F74,Datenherkunft!$B$1:$C$22,2,FALSE),"")</f>
        <v/>
      </c>
    </row>
    <row r="73">
      <c r="B73" s="79" t="str">
        <f ca="1">IFERROR(Einzelmeldung!D75,"")</f>
        <v/>
      </c>
      <c r="C73" s="79" t="str">
        <f ca="1">IFERROR(Einzelmeldung!E75,"")</f>
        <v/>
      </c>
      <c r="D73" s="79" t="str">
        <f ca="1">IFERROR(Einzelmeldung!G75,"")</f>
        <v/>
      </c>
      <c r="E73" s="79" t="str">
        <f ca="1">IFERROR(Einzelmeldung!H75,"")</f>
        <v/>
      </c>
      <c r="F73" s="79" t="str">
        <f ca="1">IFERROR(Einzelmeldung!I75,"")</f>
        <v/>
      </c>
      <c r="G73" s="79" t="str">
        <f ca="1">IFERROR(VLOOKUP(Einzelmeldung!F75,Datenherkunft!$B$1:$C$22,2,FALSE),"")</f>
        <v/>
      </c>
    </row>
    <row r="74">
      <c r="B74" s="79" t="str">
        <f ca="1">IFERROR(Einzelmeldung!D76,"")</f>
        <v/>
      </c>
      <c r="C74" s="79" t="str">
        <f ca="1">IFERROR(Einzelmeldung!E76,"")</f>
        <v/>
      </c>
      <c r="D74" s="79" t="str">
        <f ca="1">IFERROR(Einzelmeldung!G76,"")</f>
        <v/>
      </c>
      <c r="E74" s="79" t="str">
        <f ca="1">IFERROR(Einzelmeldung!H76,"")</f>
        <v/>
      </c>
      <c r="F74" s="79" t="str">
        <f ca="1">IFERROR(Einzelmeldung!I76,"")</f>
        <v/>
      </c>
      <c r="G74" s="79" t="str">
        <f ca="1">IFERROR(VLOOKUP(Einzelmeldung!F76,Datenherkunft!$B$1:$C$22,2,FALSE),"")</f>
        <v/>
      </c>
    </row>
    <row r="75" ht="15.6">
      <c r="B75" s="74" t="s">
        <v>148</v>
      </c>
      <c r="C75" s="75"/>
      <c r="D75" s="75"/>
      <c r="E75" s="75"/>
      <c r="F75" s="75"/>
      <c r="G75" s="76"/>
    </row>
    <row r="76" ht="15.6">
      <c r="B76" s="77" t="s">
        <v>50</v>
      </c>
      <c r="C76" s="77" t="s">
        <v>52</v>
      </c>
      <c r="D76" s="78" t="s">
        <v>47</v>
      </c>
      <c r="E76" s="78" t="s">
        <v>218</v>
      </c>
      <c r="F76" s="77" t="s">
        <v>249</v>
      </c>
      <c r="G76" s="77" t="s">
        <v>2</v>
      </c>
    </row>
    <row r="77">
      <c r="B77" s="79" t="str">
        <f ca="1">IFERROR(Einzelmeldung!D83,"")</f>
        <v xml:space="preserve">Florian, Rogg</v>
      </c>
      <c r="C77" s="79">
        <f ca="1">IFERROR(Einzelmeldung!E83,"")</f>
        <v>2008</v>
      </c>
      <c r="D77" s="79">
        <f ca="1">IFERROR(Einzelmeldung!G83,"")</f>
        <v>381</v>
      </c>
      <c r="E77" s="79">
        <f ca="1">IFERROR(Einzelmeldung!H83,"")</f>
        <v>375</v>
      </c>
      <c r="F77" s="79">
        <f ca="1">IFERROR(Einzelmeldung!I83,"")</f>
        <v>756</v>
      </c>
      <c r="G77" s="79" t="str">
        <f ca="1">IFERROR(VLOOKUP(Einzelmeldung!F83,Datenherkunft!$B$1:$C$22,2,FALSE),"")</f>
        <v>Allgäu</v>
      </c>
    </row>
    <row r="78">
      <c r="B78" s="79" t="str">
        <f ca="1">IFERROR(Einzelmeldung!D84,"")</f>
        <v xml:space="preserve">Katharina, Frick</v>
      </c>
      <c r="C78" s="79">
        <f ca="1">IFERROR(Einzelmeldung!E84,"")</f>
        <v>2008</v>
      </c>
      <c r="D78" s="79">
        <f ca="1">IFERROR(Einzelmeldung!G84,"")</f>
        <v>389</v>
      </c>
      <c r="E78" s="79">
        <f ca="1">IFERROR(Einzelmeldung!H84,"")</f>
        <v>0</v>
      </c>
      <c r="F78" s="79">
        <f ca="1">IFERROR(Einzelmeldung!I84,"")</f>
        <v>389</v>
      </c>
      <c r="G78" s="79" t="str">
        <f ca="1">IFERROR(VLOOKUP(Einzelmeldung!F84,Datenherkunft!$B$1:$C$22,2,FALSE),"")</f>
        <v>Allgäu</v>
      </c>
    </row>
    <row r="79">
      <c r="B79" s="79" t="str">
        <f ca="1">IFERROR(Einzelmeldung!D85,"")</f>
        <v xml:space="preserve">Verena, Dodel</v>
      </c>
      <c r="C79" s="79">
        <f ca="1">IFERROR(Einzelmeldung!E85,"")</f>
        <v>2008</v>
      </c>
      <c r="D79" s="79">
        <f ca="1">IFERROR(Einzelmeldung!G85,"")</f>
        <v>385</v>
      </c>
      <c r="E79" s="79">
        <f ca="1">IFERROR(Einzelmeldung!H85,"")</f>
        <v>0</v>
      </c>
      <c r="F79" s="79">
        <f ca="1">IFERROR(Einzelmeldung!I85,"")</f>
        <v>385</v>
      </c>
      <c r="G79" s="79" t="str">
        <f ca="1">IFERROR(VLOOKUP(Einzelmeldung!F85,Datenherkunft!$B$1:$C$22,2,FALSE),"")</f>
        <v>Allgäu</v>
      </c>
    </row>
    <row r="80">
      <c r="B80" s="79" t="str">
        <f ca="1">IFERROR(Einzelmeldung!D86,"")</f>
        <v xml:space="preserve">Eileen, Haug</v>
      </c>
      <c r="C80" s="79">
        <f ca="1">IFERROR(Einzelmeldung!E86,"")</f>
        <v>2009</v>
      </c>
      <c r="D80" s="79" t="str">
        <f ca="1">IFERROR(Einzelmeldung!G86,"")</f>
        <v/>
      </c>
      <c r="E80" s="79">
        <f ca="1">IFERROR(Einzelmeldung!H86,"")</f>
        <v>385</v>
      </c>
      <c r="F80" s="79">
        <f ca="1">IFERROR(Einzelmeldung!I86,"")</f>
        <v>385</v>
      </c>
      <c r="G80" s="79" t="str">
        <f ca="1">IFERROR(VLOOKUP(Einzelmeldung!F86,Datenherkunft!$B$1:$C$22,2,FALSE),"")</f>
        <v>Allgäu</v>
      </c>
    </row>
    <row r="81">
      <c r="B81" s="79" t="str">
        <f ca="1">IFERROR(Einzelmeldung!D87,"")</f>
        <v xml:space="preserve">Verena, Dodel</v>
      </c>
      <c r="C81" s="79">
        <f ca="1">IFERROR(Einzelmeldung!E87,"")</f>
        <v>2008</v>
      </c>
      <c r="D81" s="79" t="str">
        <f ca="1">IFERROR(Einzelmeldung!G87,"")</f>
        <v/>
      </c>
      <c r="E81" s="79">
        <f ca="1">IFERROR(Einzelmeldung!H87,"")</f>
        <v>385</v>
      </c>
      <c r="F81" s="79">
        <f ca="1">IFERROR(Einzelmeldung!I87,"")</f>
        <v>385</v>
      </c>
      <c r="G81" s="79" t="str">
        <f ca="1">IFERROR(VLOOKUP(Einzelmeldung!F87,Datenherkunft!$B$1:$C$22,2,FALSE),"")</f>
        <v>Allgäu</v>
      </c>
    </row>
    <row r="82">
      <c r="B82" s="79" t="str">
        <f ca="1">IFERROR(Einzelmeldung!D88,"")</f>
        <v xml:space="preserve">Mandy, Seitel</v>
      </c>
      <c r="C82" s="79">
        <f ca="1">IFERROR(Einzelmeldung!E88,"")</f>
        <v>2009</v>
      </c>
      <c r="D82" s="79">
        <f ca="1">IFERROR(Einzelmeldung!G88,"")</f>
        <v>384</v>
      </c>
      <c r="E82" s="79">
        <f ca="1">IFERROR(Einzelmeldung!H88,"")</f>
        <v>0</v>
      </c>
      <c r="F82" s="79">
        <f ca="1">IFERROR(Einzelmeldung!I88,"")</f>
        <v>384</v>
      </c>
      <c r="G82" s="79" t="str">
        <f ca="1">IFERROR(VLOOKUP(Einzelmeldung!F88,Datenherkunft!$B$1:$C$22,2,FALSE),"")</f>
        <v>Memmingen</v>
      </c>
    </row>
    <row r="83">
      <c r="B83" s="79" t="str">
        <f ca="1">IFERROR(Einzelmeldung!D89,"")</f>
        <v xml:space="preserve">Amelie, Rothenhäusler</v>
      </c>
      <c r="C83" s="79">
        <f ca="1">IFERROR(Einzelmeldung!E89,"")</f>
        <v>2008</v>
      </c>
      <c r="D83" s="79">
        <f ca="1">IFERROR(Einzelmeldung!G89,"")</f>
        <v>382</v>
      </c>
      <c r="E83" s="79">
        <f ca="1">IFERROR(Einzelmeldung!H89,"")</f>
        <v>0</v>
      </c>
      <c r="F83" s="79">
        <f ca="1">IFERROR(Einzelmeldung!I89,"")</f>
        <v>382</v>
      </c>
      <c r="G83" s="79" t="str">
        <f ca="1">IFERROR(VLOOKUP(Einzelmeldung!F89,Datenherkunft!$B$1:$C$22,2,FALSE),"")</f>
        <v>Memmingen</v>
      </c>
    </row>
    <row r="84">
      <c r="B84" s="79" t="str">
        <f ca="1">IFERROR(Einzelmeldung!D90,"")</f>
        <v xml:space="preserve">Eileen, Haug</v>
      </c>
      <c r="C84" s="79">
        <f ca="1">IFERROR(Einzelmeldung!E90,"")</f>
        <v>2009</v>
      </c>
      <c r="D84" s="79">
        <f ca="1">IFERROR(Einzelmeldung!G90,"")</f>
        <v>381</v>
      </c>
      <c r="E84" s="79">
        <f ca="1">IFERROR(Einzelmeldung!H90,"")</f>
        <v>0</v>
      </c>
      <c r="F84" s="79">
        <f ca="1">IFERROR(Einzelmeldung!I90,"")</f>
        <v>381</v>
      </c>
      <c r="G84" s="79" t="str">
        <f ca="1">IFERROR(VLOOKUP(Einzelmeldung!F90,Datenherkunft!$B$1:$C$22,2,FALSE),"")</f>
        <v>Allgäu</v>
      </c>
    </row>
    <row r="85">
      <c r="B85" s="79" t="str">
        <f ca="1">IFERROR(Einzelmeldung!D91,"")</f>
        <v xml:space="preserve">Katharina, Frick</v>
      </c>
      <c r="C85" s="79">
        <f ca="1">IFERROR(Einzelmeldung!E91,"")</f>
        <v>2008</v>
      </c>
      <c r="D85" s="79" t="str">
        <f ca="1">IFERROR(Einzelmeldung!G91,"")</f>
        <v/>
      </c>
      <c r="E85" s="79">
        <f ca="1">IFERROR(Einzelmeldung!H91,"")</f>
        <v>381</v>
      </c>
      <c r="F85" s="79">
        <f ca="1">IFERROR(Einzelmeldung!I91,"")</f>
        <v>381</v>
      </c>
      <c r="G85" s="79" t="str">
        <f ca="1">IFERROR(VLOOKUP(Einzelmeldung!F91,Datenherkunft!$B$1:$C$22,2,FALSE),"")</f>
        <v>Allgäu</v>
      </c>
    </row>
    <row r="86">
      <c r="B86" s="79" t="str">
        <f ca="1">IFERROR(Einzelmeldung!D92,"")</f>
        <v xml:space="preserve">Elias, Holzheu</v>
      </c>
      <c r="C86" s="79">
        <f ca="1">IFERROR(Einzelmeldung!E92,"")</f>
        <v>2006</v>
      </c>
      <c r="D86" s="79" t="str">
        <f ca="1">IFERROR(Einzelmeldung!G92,"")</f>
        <v/>
      </c>
      <c r="E86" s="79">
        <f ca="1">IFERROR(Einzelmeldung!H92,"")</f>
        <v>379</v>
      </c>
      <c r="F86" s="79">
        <f ca="1">IFERROR(Einzelmeldung!I92,"")</f>
        <v>379</v>
      </c>
      <c r="G86" s="79" t="str">
        <f ca="1">IFERROR(VLOOKUP(Einzelmeldung!F92,Datenherkunft!$B$1:$C$22,2,FALSE),"")</f>
        <v>Allgäu</v>
      </c>
    </row>
    <row r="87">
      <c r="B87" s="79" t="str">
        <f ca="1">IFERROR(Einzelmeldung!D93,"")</f>
        <v xml:space="preserve">Jan, Morsch</v>
      </c>
      <c r="C87" s="79">
        <f ca="1">IFERROR(Einzelmeldung!E93,"")</f>
        <v>2009</v>
      </c>
      <c r="D87" s="79" t="str">
        <f ca="1">IFERROR(Einzelmeldung!G93,"")</f>
        <v/>
      </c>
      <c r="E87" s="79">
        <f ca="1">IFERROR(Einzelmeldung!H93,"")</f>
        <v>379</v>
      </c>
      <c r="F87" s="79">
        <f ca="1">IFERROR(Einzelmeldung!I93,"")</f>
        <v>379</v>
      </c>
      <c r="G87" s="79" t="str">
        <f ca="1">IFERROR(VLOOKUP(Einzelmeldung!F93,Datenherkunft!$B$1:$C$22,2,FALSE),"")</f>
        <v>Allgäu</v>
      </c>
    </row>
    <row r="88">
      <c r="B88" s="79" t="str">
        <f ca="1">IFERROR(Einzelmeldung!D94,"")</f>
        <v xml:space="preserve">Elias, Holzheu</v>
      </c>
      <c r="C88" s="79">
        <f ca="1">IFERROR(Einzelmeldung!E94,"")</f>
        <v>2006</v>
      </c>
      <c r="D88" s="79">
        <f ca="1">IFERROR(Einzelmeldung!G94,"")</f>
        <v>378</v>
      </c>
      <c r="E88" s="79">
        <f ca="1">IFERROR(Einzelmeldung!H94,"")</f>
        <v>0</v>
      </c>
      <c r="F88" s="79">
        <f ca="1">IFERROR(Einzelmeldung!I94,"")</f>
        <v>378</v>
      </c>
      <c r="G88" s="79" t="str">
        <f ca="1">IFERROR(VLOOKUP(Einzelmeldung!F94,Datenherkunft!$B$1:$C$22,2,FALSE),"")</f>
        <v>Allgäu</v>
      </c>
    </row>
    <row r="89">
      <c r="B89" s="79" t="str">
        <f ca="1">IFERROR(Einzelmeldung!D95,"")</f>
        <v xml:space="preserve">Jan, Morsch</v>
      </c>
      <c r="C89" s="79">
        <f ca="1">IFERROR(Einzelmeldung!E95,"")</f>
        <v>2009</v>
      </c>
      <c r="D89" s="79">
        <f ca="1">IFERROR(Einzelmeldung!G95,"")</f>
        <v>378</v>
      </c>
      <c r="E89" s="79">
        <f ca="1">IFERROR(Einzelmeldung!H95,"")</f>
        <v>0</v>
      </c>
      <c r="F89" s="79">
        <f ca="1">IFERROR(Einzelmeldung!I95,"")</f>
        <v>378</v>
      </c>
      <c r="G89" s="79" t="str">
        <f ca="1">IFERROR(VLOOKUP(Einzelmeldung!F95,Datenherkunft!$B$1:$C$22,2,FALSE),"")</f>
        <v>Allgäu</v>
      </c>
    </row>
    <row r="90">
      <c r="B90" s="79" t="str">
        <f ca="1">IFERROR(Einzelmeldung!D96,"")</f>
        <v xml:space="preserve">Florian, Rogg</v>
      </c>
      <c r="C90" s="79">
        <f ca="1">IFERROR(Einzelmeldung!E96,"")</f>
        <v>2008</v>
      </c>
      <c r="D90" s="79" t="str">
        <f ca="1">IFERROR(Einzelmeldung!G96,"")</f>
        <v/>
      </c>
      <c r="E90" s="79">
        <f ca="1">IFERROR(Einzelmeldung!H96,"")</f>
        <v>375</v>
      </c>
      <c r="F90" s="79">
        <f ca="1">IFERROR(Einzelmeldung!I96,"")</f>
        <v>375</v>
      </c>
      <c r="G90" s="79" t="str">
        <f ca="1">IFERROR(VLOOKUP(Einzelmeldung!F96,Datenherkunft!$B$1:$C$22,2,FALSE),"")</f>
        <v>Allgäu</v>
      </c>
    </row>
    <row r="91">
      <c r="B91" s="79" t="str">
        <f ca="1">IFERROR(Einzelmeldung!D97,"")</f>
        <v xml:space="preserve">Melanie, Kößler</v>
      </c>
      <c r="C91" s="79">
        <f ca="1">IFERROR(Einzelmeldung!E97,"")</f>
        <v>2007</v>
      </c>
      <c r="D91" s="79" t="str">
        <f ca="1">IFERROR(Einzelmeldung!G97,"")</f>
        <v/>
      </c>
      <c r="E91" s="79">
        <f ca="1">IFERROR(Einzelmeldung!H97,"")</f>
        <v>375</v>
      </c>
      <c r="F91" s="79">
        <f ca="1">IFERROR(Einzelmeldung!I97,"")</f>
        <v>375</v>
      </c>
      <c r="G91" s="79" t="str">
        <f ca="1">IFERROR(VLOOKUP(Einzelmeldung!F97,Datenherkunft!$B$1:$C$22,2,FALSE),"")</f>
        <v>Allgäu</v>
      </c>
    </row>
    <row r="92">
      <c r="B92" s="79" t="str">
        <f ca="1">IFERROR(Einzelmeldung!D98,"")</f>
        <v xml:space="preserve">Regina, Angele</v>
      </c>
      <c r="C92" s="79">
        <f ca="1">IFERROR(Einzelmeldung!E98,"")</f>
        <v>2006</v>
      </c>
      <c r="D92" s="79">
        <f ca="1">IFERROR(Einzelmeldung!G98,"")</f>
        <v>375</v>
      </c>
      <c r="E92" s="79">
        <f ca="1">IFERROR(Einzelmeldung!H98,"")</f>
        <v>0</v>
      </c>
      <c r="F92" s="79">
        <f ca="1">IFERROR(Einzelmeldung!I98,"")</f>
        <v>375</v>
      </c>
      <c r="G92" s="79" t="str">
        <f ca="1">IFERROR(VLOOKUP(Einzelmeldung!F98,Datenherkunft!$B$1:$C$22,2,FALSE),"")</f>
        <v>Memmingen</v>
      </c>
    </row>
    <row r="93">
      <c r="B93" s="79" t="str">
        <f ca="1">IFERROR(Einzelmeldung!D99,"")</f>
        <v xml:space="preserve">Regina, Angele</v>
      </c>
      <c r="C93" s="79">
        <f ca="1">IFERROR(Einzelmeldung!E99,"")</f>
        <v>2006</v>
      </c>
      <c r="D93" s="79" t="str">
        <f ca="1">IFERROR(Einzelmeldung!G99,"")</f>
        <v/>
      </c>
      <c r="E93" s="79">
        <f ca="1">IFERROR(Einzelmeldung!H99,"")</f>
        <v>375</v>
      </c>
      <c r="F93" s="79">
        <f ca="1">IFERROR(Einzelmeldung!I99,"")</f>
        <v>375</v>
      </c>
      <c r="G93" s="79" t="str">
        <f ca="1">IFERROR(VLOOKUP(Einzelmeldung!F99,Datenherkunft!$B$1:$C$22,2,FALSE),"")</f>
        <v>Memmingen</v>
      </c>
    </row>
    <row r="94">
      <c r="B94" s="79" t="str">
        <f ca="1">IFERROR(Einzelmeldung!D100,"")</f>
        <v xml:space="preserve">Maria, Kutzer</v>
      </c>
      <c r="C94" s="79">
        <f ca="1">IFERROR(Einzelmeldung!E100,"")</f>
        <v>2009</v>
      </c>
      <c r="D94" s="79">
        <f ca="1">IFERROR(Einzelmeldung!G100,"")</f>
        <v>374</v>
      </c>
      <c r="E94" s="79">
        <f ca="1">IFERROR(Einzelmeldung!H100,"")</f>
        <v>0</v>
      </c>
      <c r="F94" s="79">
        <f ca="1">IFERROR(Einzelmeldung!I100,"")</f>
        <v>374</v>
      </c>
      <c r="G94" s="79" t="str">
        <f ca="1">IFERROR(VLOOKUP(Einzelmeldung!F100,Datenherkunft!$B$1:$C$22,2,FALSE),"")</f>
        <v>Allgäu</v>
      </c>
    </row>
    <row r="95">
      <c r="B95" s="79" t="str">
        <f ca="1">IFERROR(Einzelmeldung!D101,"")</f>
        <v xml:space="preserve">Amelie, Rothenhäusler</v>
      </c>
      <c r="C95" s="79">
        <f ca="1">IFERROR(Einzelmeldung!E101,"")</f>
        <v>2008</v>
      </c>
      <c r="D95" s="79" t="str">
        <f ca="1">IFERROR(Einzelmeldung!G101,"")</f>
        <v/>
      </c>
      <c r="E95" s="79">
        <f ca="1">IFERROR(Einzelmeldung!H101,"")</f>
        <v>372</v>
      </c>
      <c r="F95" s="79">
        <f ca="1">IFERROR(Einzelmeldung!I101,"")</f>
        <v>372</v>
      </c>
      <c r="G95" s="79" t="str">
        <f ca="1">IFERROR(VLOOKUP(Einzelmeldung!F101,Datenherkunft!$B$1:$C$22,2,FALSE),"")</f>
        <v>Memmingen</v>
      </c>
    </row>
    <row r="96">
      <c r="B96" s="79" t="str">
        <f ca="1">IFERROR(Einzelmeldung!D102,"")</f>
        <v xml:space="preserve">Mandy, Seitel</v>
      </c>
      <c r="C96" s="79">
        <f ca="1">IFERROR(Einzelmeldung!E102,"")</f>
        <v>2009</v>
      </c>
      <c r="D96" s="79" t="str">
        <f ca="1">IFERROR(Einzelmeldung!G102,"")</f>
        <v/>
      </c>
      <c r="E96" s="79">
        <f ca="1">IFERROR(Einzelmeldung!H102,"")</f>
        <v>369</v>
      </c>
      <c r="F96" s="79">
        <f ca="1">IFERROR(Einzelmeldung!I102,"")</f>
        <v>369</v>
      </c>
      <c r="G96" s="79" t="str">
        <f ca="1">IFERROR(VLOOKUP(Einzelmeldung!F102,Datenherkunft!$B$1:$C$22,2,FALSE),"")</f>
        <v>Memmingen</v>
      </c>
    </row>
    <row r="97">
      <c r="B97" s="79" t="str">
        <f ca="1">IFERROR(Einzelmeldung!D103,"")</f>
        <v xml:space="preserve">Matthias, Negele</v>
      </c>
      <c r="C97" s="79">
        <f ca="1">IFERROR(Einzelmeldung!E103,"")</f>
        <v>2009</v>
      </c>
      <c r="D97" s="79" t="str">
        <f ca="1">IFERROR(Einzelmeldung!G103,"")</f>
        <v/>
      </c>
      <c r="E97" s="79">
        <f ca="1">IFERROR(Einzelmeldung!H103,"")</f>
        <v>368</v>
      </c>
      <c r="F97" s="79">
        <f ca="1">IFERROR(Einzelmeldung!I103,"")</f>
        <v>368</v>
      </c>
      <c r="G97" s="79" t="str">
        <f ca="1">IFERROR(VLOOKUP(Einzelmeldung!F103,Datenherkunft!$B$1:$C$22,2,FALSE),"")</f>
        <v>Memmingen</v>
      </c>
    </row>
    <row r="98">
      <c r="B98" s="79" t="str">
        <f ca="1">IFERROR(Einzelmeldung!D104,"")</f>
        <v xml:space="preserve">Magdalena, Wipijewski</v>
      </c>
      <c r="C98" s="79">
        <f ca="1">IFERROR(Einzelmeldung!E104,"")</f>
        <v>2009</v>
      </c>
      <c r="D98" s="79">
        <f ca="1">IFERROR(Einzelmeldung!G104,"")</f>
        <v>367</v>
      </c>
      <c r="E98" s="79">
        <f ca="1">IFERROR(Einzelmeldung!H104,"")</f>
        <v>0</v>
      </c>
      <c r="F98" s="79">
        <f ca="1">IFERROR(Einzelmeldung!I104,"")</f>
        <v>367</v>
      </c>
      <c r="G98" s="79" t="str">
        <f ca="1">IFERROR(VLOOKUP(Einzelmeldung!F104,Datenherkunft!$B$1:$C$22,2,FALSE),"")</f>
        <v>Memmingen</v>
      </c>
    </row>
    <row r="99">
      <c r="B99" s="79" t="str">
        <f ca="1">IFERROR(Einzelmeldung!D105,"")</f>
        <v xml:space="preserve">Melanie, Kößler</v>
      </c>
      <c r="C99" s="79">
        <f ca="1">IFERROR(Einzelmeldung!E105,"")</f>
        <v>2007</v>
      </c>
      <c r="D99" s="79">
        <f ca="1">IFERROR(Einzelmeldung!G105,"")</f>
        <v>366</v>
      </c>
      <c r="E99" s="79">
        <f ca="1">IFERROR(Einzelmeldung!H105,"")</f>
        <v>0</v>
      </c>
      <c r="F99" s="79">
        <f ca="1">IFERROR(Einzelmeldung!I105,"")</f>
        <v>366</v>
      </c>
      <c r="G99" s="79" t="str">
        <f ca="1">IFERROR(VLOOKUP(Einzelmeldung!F105,Datenherkunft!$B$1:$C$22,2,FALSE),"")</f>
        <v>Allgäu</v>
      </c>
    </row>
    <row r="100">
      <c r="B100" s="79" t="str">
        <f ca="1">IFERROR(Einzelmeldung!D106,"")</f>
        <v xml:space="preserve">Tanja, Kirchmaier</v>
      </c>
      <c r="C100" s="79">
        <f ca="1">IFERROR(Einzelmeldung!E106,"")</f>
        <v>2007</v>
      </c>
      <c r="D100" s="79" t="str">
        <f ca="1">IFERROR(Einzelmeldung!G106,"")</f>
        <v/>
      </c>
      <c r="E100" s="79">
        <f ca="1">IFERROR(Einzelmeldung!H106,"")</f>
        <v>365</v>
      </c>
      <c r="F100" s="79">
        <f ca="1">IFERROR(Einzelmeldung!I106,"")</f>
        <v>365</v>
      </c>
      <c r="G100" s="79" t="str">
        <f ca="1">IFERROR(VLOOKUP(Einzelmeldung!F106,Datenherkunft!$B$1:$C$22,2,FALSE),"")</f>
        <v>Memmingen</v>
      </c>
    </row>
    <row r="101">
      <c r="B101" s="79" t="str">
        <f ca="1">IFERROR(Einzelmeldung!D107,"")</f>
        <v xml:space="preserve">Johannes, Klein</v>
      </c>
      <c r="C101" s="79">
        <f ca="1">IFERROR(Einzelmeldung!E107,"")</f>
        <v>2008</v>
      </c>
      <c r="D101" s="79" t="str">
        <f ca="1">IFERROR(Einzelmeldung!G107,"")</f>
        <v/>
      </c>
      <c r="E101" s="79">
        <f ca="1">IFERROR(Einzelmeldung!H107,"")</f>
        <v>364</v>
      </c>
      <c r="F101" s="79">
        <f ca="1">IFERROR(Einzelmeldung!I107,"")</f>
        <v>364</v>
      </c>
      <c r="G101" s="79" t="str">
        <f ca="1">IFERROR(VLOOKUP(Einzelmeldung!F107,Datenherkunft!$B$1:$C$22,2,FALSE),"")</f>
        <v>Memmingen</v>
      </c>
    </row>
    <row r="102">
      <c r="B102" s="79" t="str">
        <f ca="1">IFERROR(Einzelmeldung!D108,"")</f>
        <v xml:space="preserve">Magdalena, Wipijewski</v>
      </c>
      <c r="C102" s="79">
        <f ca="1">IFERROR(Einzelmeldung!E108,"")</f>
        <v>2009</v>
      </c>
      <c r="D102" s="79" t="str">
        <f ca="1">IFERROR(Einzelmeldung!G108,"")</f>
        <v/>
      </c>
      <c r="E102" s="79">
        <f ca="1">IFERROR(Einzelmeldung!H108,"")</f>
        <v>361</v>
      </c>
      <c r="F102" s="79">
        <f ca="1">IFERROR(Einzelmeldung!I108,"")</f>
        <v>361</v>
      </c>
      <c r="G102" s="79" t="str">
        <f ca="1">IFERROR(VLOOKUP(Einzelmeldung!F108,Datenherkunft!$B$1:$C$22,2,FALSE),"")</f>
        <v>Memmingen</v>
      </c>
    </row>
    <row r="103">
      <c r="B103" s="79" t="str">
        <f ca="1">IFERROR(Einzelmeldung!D109,"")</f>
        <v xml:space="preserve">Maria, Kutzer</v>
      </c>
      <c r="C103" s="79">
        <f ca="1">IFERROR(Einzelmeldung!E109,"")</f>
        <v>2009</v>
      </c>
      <c r="D103" s="79" t="str">
        <f ca="1">IFERROR(Einzelmeldung!G109,"")</f>
        <v/>
      </c>
      <c r="E103" s="79">
        <f ca="1">IFERROR(Einzelmeldung!H109,"")</f>
        <v>358</v>
      </c>
      <c r="F103" s="79">
        <f ca="1">IFERROR(Einzelmeldung!I109,"")</f>
        <v>358</v>
      </c>
      <c r="G103" s="79" t="str">
        <f ca="1">IFERROR(VLOOKUP(Einzelmeldung!F109,Datenherkunft!$B$1:$C$22,2,FALSE),"")</f>
        <v>Allgäu</v>
      </c>
    </row>
    <row r="104">
      <c r="B104" s="79" t="str">
        <f ca="1">IFERROR(Einzelmeldung!D110,"")</f>
        <v xml:space="preserve">Matthias, Negele</v>
      </c>
      <c r="C104" s="79">
        <f ca="1">IFERROR(Einzelmeldung!E110,"")</f>
        <v>2009</v>
      </c>
      <c r="D104" s="79">
        <f ca="1">IFERROR(Einzelmeldung!G110,"")</f>
        <v>353</v>
      </c>
      <c r="E104" s="79">
        <f ca="1">IFERROR(Einzelmeldung!H110,"")</f>
        <v>0</v>
      </c>
      <c r="F104" s="79">
        <f ca="1">IFERROR(Einzelmeldung!I110,"")</f>
        <v>353</v>
      </c>
      <c r="G104" s="79" t="str">
        <f ca="1">IFERROR(VLOOKUP(Einzelmeldung!F110,Datenherkunft!$B$1:$C$22,2,FALSE),"")</f>
        <v>Memmingen</v>
      </c>
    </row>
    <row r="105">
      <c r="B105" s="79" t="str">
        <f ca="1">IFERROR(Einzelmeldung!D111,"")</f>
        <v xml:space="preserve">Tanja, Kirchmaier</v>
      </c>
      <c r="C105" s="79">
        <f ca="1">IFERROR(Einzelmeldung!E111,"")</f>
        <v>2007</v>
      </c>
      <c r="D105" s="79">
        <f ca="1">IFERROR(Einzelmeldung!G111,"")</f>
        <v>350</v>
      </c>
      <c r="E105" s="79">
        <f ca="1">IFERROR(Einzelmeldung!H111,"")</f>
        <v>0</v>
      </c>
      <c r="F105" s="79">
        <f ca="1">IFERROR(Einzelmeldung!I111,"")</f>
        <v>350</v>
      </c>
      <c r="G105" s="79" t="str">
        <f ca="1">IFERROR(VLOOKUP(Einzelmeldung!F111,Datenherkunft!$B$1:$C$22,2,FALSE),"")</f>
        <v>Memmingen</v>
      </c>
    </row>
    <row r="106">
      <c r="B106" s="79" t="str">
        <f ca="1">IFERROR(Einzelmeldung!D112,"")</f>
        <v xml:space="preserve">Johannes, Klein</v>
      </c>
      <c r="C106" s="79">
        <f ca="1">IFERROR(Einzelmeldung!E112,"")</f>
        <v>2008</v>
      </c>
      <c r="D106" s="79">
        <f ca="1">IFERROR(Einzelmeldung!G112,"")</f>
        <v>338</v>
      </c>
      <c r="E106" s="79">
        <f ca="1">IFERROR(Einzelmeldung!H112,"")</f>
        <v>0</v>
      </c>
      <c r="F106" s="79">
        <f ca="1">IFERROR(Einzelmeldung!I112,"")</f>
        <v>338</v>
      </c>
      <c r="G106" s="79" t="str">
        <f ca="1">IFERROR(VLOOKUP(Einzelmeldung!F112,Datenherkunft!$B$1:$C$22,2,FALSE),"")</f>
        <v>Memmingen</v>
      </c>
    </row>
    <row r="107">
      <c r="B107" s="79" t="str">
        <f ca="1">IFERROR(Einzelmeldung!D113,"")</f>
        <v/>
      </c>
      <c r="C107" s="79" t="str">
        <f ca="1">IFERROR(Einzelmeldung!E113,"")</f>
        <v/>
      </c>
      <c r="D107" s="79" t="str">
        <f ca="1">IFERROR(Einzelmeldung!G113,"")</f>
        <v/>
      </c>
      <c r="E107" s="79" t="str">
        <f ca="1">IFERROR(Einzelmeldung!H113,"")</f>
        <v/>
      </c>
      <c r="F107" s="79" t="str">
        <f ca="1">IFERROR(Einzelmeldung!I113,"")</f>
        <v/>
      </c>
      <c r="G107" s="79" t="str">
        <f ca="1">IFERROR(VLOOKUP(Einzelmeldung!F113,Datenherkunft!$B$1:$C$22,2,FALSE),"")</f>
        <v/>
      </c>
    </row>
    <row r="108">
      <c r="B108" s="79" t="str">
        <f ca="1">IFERROR(Einzelmeldung!D114,"")</f>
        <v/>
      </c>
      <c r="C108" s="79" t="str">
        <f ca="1">IFERROR(Einzelmeldung!E114,"")</f>
        <v/>
      </c>
      <c r="D108" s="79" t="str">
        <f ca="1">IFERROR(Einzelmeldung!G114,"")</f>
        <v/>
      </c>
      <c r="E108" s="79" t="str">
        <f ca="1">IFERROR(Einzelmeldung!H114,"")</f>
        <v/>
      </c>
      <c r="F108" s="79" t="str">
        <f ca="1">IFERROR(Einzelmeldung!I114,"")</f>
        <v/>
      </c>
      <c r="G108" s="79" t="str">
        <f ca="1">IFERROR(VLOOKUP(Einzelmeldung!F114,Datenherkunft!$B$1:$C$22,2,FALSE),"")</f>
        <v/>
      </c>
    </row>
    <row r="109" ht="15.6">
      <c r="B109" s="74" t="s">
        <v>191</v>
      </c>
      <c r="C109" s="75"/>
      <c r="D109" s="75"/>
      <c r="E109" s="75"/>
      <c r="F109" s="75"/>
      <c r="G109" s="76"/>
    </row>
    <row r="110" ht="15.6">
      <c r="B110" s="77" t="s">
        <v>50</v>
      </c>
      <c r="C110" s="77" t="s">
        <v>52</v>
      </c>
      <c r="D110" s="78" t="s">
        <v>47</v>
      </c>
      <c r="E110" s="78" t="s">
        <v>218</v>
      </c>
      <c r="F110" s="77" t="s">
        <v>249</v>
      </c>
      <c r="G110" s="77" t="s">
        <v>2</v>
      </c>
    </row>
    <row r="111">
      <c r="B111" s="79" t="str">
        <f ca="1">IFERROR(Einzelmeldung!D121,"")</f>
        <v/>
      </c>
      <c r="C111" s="79" t="str">
        <f ca="1">IFERROR(Einzelmeldung!E121,"")</f>
        <v/>
      </c>
      <c r="D111" s="79" t="str">
        <f ca="1">IFERROR(Einzelmeldung!G121,"")</f>
        <v/>
      </c>
      <c r="E111" s="79" t="str">
        <f ca="1">IFERROR(Einzelmeldung!H121,"")</f>
        <v/>
      </c>
      <c r="F111" s="79" t="str">
        <f ca="1">IFERROR(Einzelmeldung!I121,"")</f>
        <v/>
      </c>
      <c r="G111" s="79" t="str">
        <f ca="1">IFERROR(VLOOKUP(Einzelmeldung!F121,Datenherkunft!$B$1:$C$22,2,FALSE),"")</f>
        <v/>
      </c>
    </row>
    <row r="112">
      <c r="B112" s="79" t="str">
        <f ca="1">IFERROR(Einzelmeldung!D122,"")</f>
        <v/>
      </c>
      <c r="C112" s="79" t="str">
        <f ca="1">IFERROR(Einzelmeldung!E122,"")</f>
        <v/>
      </c>
      <c r="D112" s="79" t="str">
        <f ca="1">IFERROR(Einzelmeldung!G122,"")</f>
        <v/>
      </c>
      <c r="E112" s="79" t="str">
        <f ca="1">IFERROR(Einzelmeldung!H122,"")</f>
        <v/>
      </c>
      <c r="F112" s="79" t="str">
        <f ca="1">IFERROR(Einzelmeldung!I122,"")</f>
        <v/>
      </c>
      <c r="G112" s="79" t="str">
        <f ca="1">IFERROR(VLOOKUP(Einzelmeldung!F122,Datenherkunft!$B$1:$C$22,2,FALSE),"")</f>
        <v/>
      </c>
    </row>
    <row r="113">
      <c r="B113" s="79" t="str">
        <f ca="1">IFERROR(Einzelmeldung!D123,"")</f>
        <v/>
      </c>
      <c r="C113" s="79" t="str">
        <f ca="1">IFERROR(Einzelmeldung!E123,"")</f>
        <v/>
      </c>
      <c r="D113" s="79" t="str">
        <f ca="1">IFERROR(Einzelmeldung!G123,"")</f>
        <v/>
      </c>
      <c r="E113" s="79" t="str">
        <f ca="1">IFERROR(Einzelmeldung!H123,"")</f>
        <v/>
      </c>
      <c r="F113" s="79" t="str">
        <f ca="1">IFERROR(Einzelmeldung!I123,"")</f>
        <v/>
      </c>
      <c r="G113" s="79" t="str">
        <f ca="1">IFERROR(VLOOKUP(Einzelmeldung!F123,Datenherkunft!$B$1:$C$22,2,FALSE),"")</f>
        <v/>
      </c>
    </row>
    <row r="114">
      <c r="B114" s="79" t="str">
        <f ca="1">IFERROR(Einzelmeldung!D124,"")</f>
        <v/>
      </c>
      <c r="C114" s="79" t="str">
        <f ca="1">IFERROR(Einzelmeldung!E124,"")</f>
        <v/>
      </c>
      <c r="D114" s="79" t="str">
        <f ca="1">IFERROR(Einzelmeldung!G124,"")</f>
        <v/>
      </c>
      <c r="E114" s="79" t="str">
        <f ca="1">IFERROR(Einzelmeldung!H124,"")</f>
        <v/>
      </c>
      <c r="F114" s="79" t="str">
        <f ca="1">IFERROR(Einzelmeldung!I124,"")</f>
        <v/>
      </c>
      <c r="G114" s="79" t="str">
        <f ca="1">IFERROR(VLOOKUP(Einzelmeldung!F124,Datenherkunft!$B$1:$C$22,2,FALSE),"")</f>
        <v/>
      </c>
    </row>
    <row r="115">
      <c r="B115" s="79" t="str">
        <f ca="1">IFERROR(Einzelmeldung!D125,"")</f>
        <v/>
      </c>
      <c r="C115" s="79" t="str">
        <f ca="1">IFERROR(Einzelmeldung!E125,"")</f>
        <v/>
      </c>
      <c r="D115" s="79" t="str">
        <f ca="1">IFERROR(Einzelmeldung!G125,"")</f>
        <v/>
      </c>
      <c r="E115" s="79" t="str">
        <f ca="1">IFERROR(Einzelmeldung!H125,"")</f>
        <v/>
      </c>
      <c r="F115" s="79" t="str">
        <f ca="1">IFERROR(Einzelmeldung!I125,"")</f>
        <v/>
      </c>
      <c r="G115" s="79" t="str">
        <f ca="1">IFERROR(VLOOKUP(Einzelmeldung!F125,Datenherkunft!$B$1:$C$22,2,FALSE),"")</f>
        <v/>
      </c>
    </row>
    <row r="116">
      <c r="B116" s="79" t="str">
        <f ca="1">IFERROR(Einzelmeldung!D126,"")</f>
        <v/>
      </c>
      <c r="C116" s="79" t="str">
        <f ca="1">IFERROR(Einzelmeldung!E126,"")</f>
        <v/>
      </c>
      <c r="D116" s="79" t="str">
        <f ca="1">IFERROR(Einzelmeldung!G126,"")</f>
        <v/>
      </c>
      <c r="E116" s="79" t="str">
        <f ca="1">IFERROR(Einzelmeldung!H126,"")</f>
        <v/>
      </c>
      <c r="F116" s="79" t="str">
        <f ca="1">IFERROR(Einzelmeldung!I126,"")</f>
        <v/>
      </c>
      <c r="G116" s="79" t="str">
        <f ca="1">IFERROR(VLOOKUP(Einzelmeldung!F126,Datenherkunft!$B$1:$C$22,2,FALSE),"")</f>
        <v/>
      </c>
    </row>
    <row r="117">
      <c r="B117" s="79" t="str">
        <f ca="1">IFERROR(Einzelmeldung!D127,"")</f>
        <v/>
      </c>
      <c r="C117" s="79" t="str">
        <f ca="1">IFERROR(Einzelmeldung!E127,"")</f>
        <v/>
      </c>
      <c r="D117" s="79" t="str">
        <f ca="1">IFERROR(Einzelmeldung!G127,"")</f>
        <v/>
      </c>
      <c r="E117" s="79" t="str">
        <f ca="1">IFERROR(Einzelmeldung!H127,"")</f>
        <v/>
      </c>
      <c r="F117" s="79" t="str">
        <f ca="1">IFERROR(Einzelmeldung!I127,"")</f>
        <v/>
      </c>
      <c r="G117" s="79" t="str">
        <f ca="1">IFERROR(VLOOKUP(Einzelmeldung!F127,Datenherkunft!$B$1:$C$22,2,FALSE),"")</f>
        <v/>
      </c>
    </row>
    <row r="118">
      <c r="B118" s="79" t="str">
        <f ca="1">IFERROR(Einzelmeldung!D128,"")</f>
        <v/>
      </c>
      <c r="C118" s="79" t="str">
        <f ca="1">IFERROR(Einzelmeldung!E128,"")</f>
        <v/>
      </c>
      <c r="D118" s="79" t="str">
        <f ca="1">IFERROR(Einzelmeldung!G128,"")</f>
        <v/>
      </c>
      <c r="E118" s="79" t="str">
        <f ca="1">IFERROR(Einzelmeldung!H128,"")</f>
        <v/>
      </c>
      <c r="F118" s="79" t="str">
        <f ca="1">IFERROR(Einzelmeldung!I128,"")</f>
        <v/>
      </c>
      <c r="G118" s="79" t="str">
        <f ca="1">IFERROR(VLOOKUP(Einzelmeldung!F128,Datenherkunft!$B$1:$C$22,2,FALSE),"")</f>
        <v/>
      </c>
    </row>
    <row r="119">
      <c r="B119" s="79" t="str">
        <f ca="1">IFERROR(Einzelmeldung!D129,"")</f>
        <v/>
      </c>
      <c r="C119" s="79" t="str">
        <f ca="1">IFERROR(Einzelmeldung!E129,"")</f>
        <v/>
      </c>
      <c r="D119" s="79" t="str">
        <f ca="1">IFERROR(Einzelmeldung!G129,"")</f>
        <v/>
      </c>
      <c r="E119" s="79" t="str">
        <f ca="1">IFERROR(Einzelmeldung!H129,"")</f>
        <v/>
      </c>
      <c r="F119" s="79" t="str">
        <f ca="1">IFERROR(Einzelmeldung!I129,"")</f>
        <v/>
      </c>
      <c r="G119" s="79" t="str">
        <f ca="1">IFERROR(VLOOKUP(Einzelmeldung!F129,Datenherkunft!$B$1:$C$22,2,FALSE),"")</f>
        <v/>
      </c>
    </row>
    <row r="120">
      <c r="B120" s="79" t="str">
        <f ca="1">IFERROR(Einzelmeldung!D130,"")</f>
        <v/>
      </c>
      <c r="C120" s="79" t="str">
        <f ca="1">IFERROR(Einzelmeldung!E130,"")</f>
        <v/>
      </c>
      <c r="D120" s="79" t="str">
        <f ca="1">IFERROR(Einzelmeldung!G130,"")</f>
        <v/>
      </c>
      <c r="E120" s="79" t="str">
        <f ca="1">IFERROR(Einzelmeldung!H130,"")</f>
        <v/>
      </c>
      <c r="F120" s="79" t="str">
        <f ca="1">IFERROR(Einzelmeldung!I130,"")</f>
        <v/>
      </c>
      <c r="G120" s="79" t="str">
        <f ca="1">IFERROR(VLOOKUP(Einzelmeldung!F130,Datenherkunft!$B$1:$C$22,2,FALSE),"")</f>
        <v/>
      </c>
    </row>
    <row r="121">
      <c r="B121" s="79" t="str">
        <f ca="1">IFERROR(Einzelmeldung!D131,"")</f>
        <v/>
      </c>
      <c r="C121" s="79" t="str">
        <f ca="1">IFERROR(Einzelmeldung!E131,"")</f>
        <v/>
      </c>
      <c r="D121" s="79" t="str">
        <f ca="1">IFERROR(Einzelmeldung!G131,"")</f>
        <v/>
      </c>
      <c r="E121" s="79" t="str">
        <f ca="1">IFERROR(Einzelmeldung!H131,"")</f>
        <v/>
      </c>
      <c r="F121" s="79" t="str">
        <f ca="1">IFERROR(Einzelmeldung!I131,"")</f>
        <v/>
      </c>
      <c r="G121" s="79" t="str">
        <f ca="1">IFERROR(VLOOKUP(Einzelmeldung!F131,Datenherkunft!$B$1:$C$22,2,FALSE),"")</f>
        <v/>
      </c>
    </row>
    <row r="122">
      <c r="B122" s="79" t="str">
        <f ca="1">IFERROR(Einzelmeldung!D132,"")</f>
        <v/>
      </c>
      <c r="C122" s="79" t="str">
        <f ca="1">IFERROR(Einzelmeldung!E132,"")</f>
        <v/>
      </c>
      <c r="D122" s="79" t="str">
        <f ca="1">IFERROR(Einzelmeldung!G132,"")</f>
        <v/>
      </c>
      <c r="E122" s="79" t="str">
        <f ca="1">IFERROR(Einzelmeldung!H132,"")</f>
        <v/>
      </c>
      <c r="F122" s="79" t="str">
        <f ca="1">IFERROR(Einzelmeldung!I132,"")</f>
        <v/>
      </c>
      <c r="G122" s="79" t="str">
        <f ca="1">IFERROR(VLOOKUP(Einzelmeldung!F132,Datenherkunft!$B$1:$C$22,2,FALSE),"")</f>
        <v/>
      </c>
    </row>
    <row r="123">
      <c r="B123" s="79" t="str">
        <f ca="1">IFERROR(Einzelmeldung!D133,"")</f>
        <v/>
      </c>
      <c r="C123" s="79" t="str">
        <f ca="1">IFERROR(Einzelmeldung!E133,"")</f>
        <v/>
      </c>
      <c r="D123" s="79" t="str">
        <f ca="1">IFERROR(Einzelmeldung!G133,"")</f>
        <v/>
      </c>
      <c r="E123" s="79" t="str">
        <f ca="1">IFERROR(Einzelmeldung!H133,"")</f>
        <v/>
      </c>
      <c r="F123" s="79" t="str">
        <f ca="1">IFERROR(Einzelmeldung!I133,"")</f>
        <v/>
      </c>
      <c r="G123" s="79" t="str">
        <f ca="1">IFERROR(VLOOKUP(Einzelmeldung!F133,Datenherkunft!$B$1:$C$22,2,FALSE),"")</f>
        <v/>
      </c>
    </row>
    <row r="124">
      <c r="B124" s="79" t="str">
        <f ca="1">IFERROR(Einzelmeldung!D134,"")</f>
        <v/>
      </c>
      <c r="C124" s="79" t="str">
        <f ca="1">IFERROR(Einzelmeldung!E134,"")</f>
        <v/>
      </c>
      <c r="D124" s="79" t="str">
        <f ca="1">IFERROR(Einzelmeldung!G134,"")</f>
        <v/>
      </c>
      <c r="E124" s="79" t="str">
        <f ca="1">IFERROR(Einzelmeldung!H134,"")</f>
        <v/>
      </c>
      <c r="F124" s="79" t="str">
        <f ca="1">IFERROR(Einzelmeldung!I134,"")</f>
        <v/>
      </c>
      <c r="G124" s="79" t="str">
        <f ca="1">IFERROR(VLOOKUP(Einzelmeldung!F134,Datenherkunft!$B$1:$C$22,2,FALSE),"")</f>
        <v/>
      </c>
    </row>
    <row r="125">
      <c r="B125" s="79" t="str">
        <f ca="1">IFERROR(Einzelmeldung!D135,"")</f>
        <v/>
      </c>
      <c r="C125" s="79" t="str">
        <f ca="1">IFERROR(Einzelmeldung!E135,"")</f>
        <v/>
      </c>
      <c r="D125" s="79" t="str">
        <f ca="1">IFERROR(Einzelmeldung!G135,"")</f>
        <v/>
      </c>
      <c r="E125" s="79" t="str">
        <f ca="1">IFERROR(Einzelmeldung!H135,"")</f>
        <v/>
      </c>
      <c r="F125" s="79" t="str">
        <f ca="1">IFERROR(Einzelmeldung!I135,"")</f>
        <v/>
      </c>
      <c r="G125" s="79" t="str">
        <f ca="1">IFERROR(VLOOKUP(Einzelmeldung!F135,Datenherkunft!$B$1:$C$22,2,FALSE),"")</f>
        <v/>
      </c>
    </row>
    <row r="126">
      <c r="B126" s="79" t="str">
        <f ca="1">IFERROR(Einzelmeldung!D136,"")</f>
        <v/>
      </c>
      <c r="C126" s="79" t="str">
        <f ca="1">IFERROR(Einzelmeldung!E136,"")</f>
        <v/>
      </c>
      <c r="D126" s="79" t="str">
        <f ca="1">IFERROR(Einzelmeldung!G136,"")</f>
        <v/>
      </c>
      <c r="E126" s="79" t="str">
        <f ca="1">IFERROR(Einzelmeldung!H136,"")</f>
        <v/>
      </c>
      <c r="F126" s="79" t="str">
        <f ca="1">IFERROR(Einzelmeldung!I136,"")</f>
        <v/>
      </c>
      <c r="G126" s="79" t="str">
        <f ca="1">IFERROR(VLOOKUP(Einzelmeldung!F136,Datenherkunft!$B$1:$C$22,2,FALSE),"")</f>
        <v/>
      </c>
    </row>
    <row r="127">
      <c r="B127" s="79" t="str">
        <f ca="1">IFERROR(Einzelmeldung!D137,"")</f>
        <v/>
      </c>
      <c r="C127" s="79" t="str">
        <f ca="1">IFERROR(Einzelmeldung!E137,"")</f>
        <v/>
      </c>
      <c r="D127" s="79" t="str">
        <f ca="1">IFERROR(Einzelmeldung!G137,"")</f>
        <v/>
      </c>
      <c r="E127" s="79" t="str">
        <f ca="1">IFERROR(Einzelmeldung!H137,"")</f>
        <v/>
      </c>
      <c r="F127" s="79" t="str">
        <f ca="1">IFERROR(Einzelmeldung!I137,"")</f>
        <v/>
      </c>
      <c r="G127" s="79" t="str">
        <f ca="1">IFERROR(VLOOKUP(Einzelmeldung!F137,Datenherkunft!$B$1:$C$22,2,FALSE),"")</f>
        <v/>
      </c>
    </row>
    <row r="128">
      <c r="B128" s="79" t="str">
        <f ca="1">IFERROR(Einzelmeldung!D138,"")</f>
        <v/>
      </c>
      <c r="C128" s="79" t="str">
        <f ca="1">IFERROR(Einzelmeldung!E138,"")</f>
        <v/>
      </c>
      <c r="D128" s="79" t="str">
        <f ca="1">IFERROR(Einzelmeldung!G138,"")</f>
        <v/>
      </c>
      <c r="E128" s="79" t="str">
        <f ca="1">IFERROR(Einzelmeldung!H138,"")</f>
        <v/>
      </c>
      <c r="F128" s="79" t="str">
        <f ca="1">IFERROR(Einzelmeldung!I138,"")</f>
        <v/>
      </c>
      <c r="G128" s="79" t="str">
        <f ca="1">IFERROR(VLOOKUP(Einzelmeldung!F138,Datenherkunft!$B$1:$C$22,2,FALSE),"")</f>
        <v/>
      </c>
    </row>
    <row r="129">
      <c r="B129" s="79" t="str">
        <f ca="1">IFERROR(Einzelmeldung!D139,"")</f>
        <v/>
      </c>
      <c r="C129" s="79" t="str">
        <f ca="1">IFERROR(Einzelmeldung!E139,"")</f>
        <v/>
      </c>
      <c r="D129" s="79" t="str">
        <f ca="1">IFERROR(Einzelmeldung!G139,"")</f>
        <v/>
      </c>
      <c r="E129" s="79" t="str">
        <f ca="1">IFERROR(Einzelmeldung!H139,"")</f>
        <v/>
      </c>
      <c r="F129" s="79" t="str">
        <f ca="1">IFERROR(Einzelmeldung!I139,"")</f>
        <v/>
      </c>
      <c r="G129" s="79" t="str">
        <f ca="1">IFERROR(VLOOKUP(Einzelmeldung!F139,Datenherkunft!$B$1:$C$22,2,FALSE),"")</f>
        <v/>
      </c>
    </row>
    <row r="130">
      <c r="B130" s="79" t="str">
        <f ca="1">IFERROR(Einzelmeldung!D140,"")</f>
        <v/>
      </c>
      <c r="C130" s="79" t="str">
        <f ca="1">IFERROR(Einzelmeldung!E140,"")</f>
        <v/>
      </c>
      <c r="D130" s="79" t="str">
        <f ca="1">IFERROR(Einzelmeldung!G140,"")</f>
        <v/>
      </c>
      <c r="E130" s="79" t="str">
        <f ca="1">IFERROR(Einzelmeldung!H140,"")</f>
        <v/>
      </c>
      <c r="F130" s="79" t="str">
        <f ca="1">IFERROR(Einzelmeldung!I140,"")</f>
        <v/>
      </c>
      <c r="G130" s="79" t="str">
        <f ca="1">IFERROR(VLOOKUP(Einzelmeldung!F140,Datenherkunft!$B$1:$C$22,2,FALSE),"")</f>
        <v/>
      </c>
    </row>
    <row r="131">
      <c r="B131" s="79" t="str">
        <f ca="1">IFERROR(Einzelmeldung!D141,"")</f>
        <v/>
      </c>
      <c r="C131" s="79" t="str">
        <f ca="1">IFERROR(Einzelmeldung!E141,"")</f>
        <v/>
      </c>
      <c r="D131" s="79" t="str">
        <f ca="1">IFERROR(Einzelmeldung!G141,"")</f>
        <v/>
      </c>
      <c r="E131" s="79" t="str">
        <f ca="1">IFERROR(Einzelmeldung!H141,"")</f>
        <v/>
      </c>
      <c r="F131" s="79" t="str">
        <f ca="1">IFERROR(Einzelmeldung!I141,"")</f>
        <v/>
      </c>
      <c r="G131" s="79" t="str">
        <f ca="1">IFERROR(VLOOKUP(Einzelmeldung!F141,Datenherkunft!$B$1:$C$22,2,FALSE),"")</f>
        <v/>
      </c>
    </row>
    <row r="132">
      <c r="B132" s="79" t="str">
        <f ca="1">IFERROR(Einzelmeldung!D142,"")</f>
        <v/>
      </c>
      <c r="C132" s="79" t="str">
        <f ca="1">IFERROR(Einzelmeldung!E142,"")</f>
        <v/>
      </c>
      <c r="D132" s="79" t="str">
        <f ca="1">IFERROR(Einzelmeldung!G142,"")</f>
        <v/>
      </c>
      <c r="E132" s="79" t="str">
        <f ca="1">IFERROR(Einzelmeldung!H142,"")</f>
        <v/>
      </c>
      <c r="F132" s="79" t="str">
        <f ca="1">IFERROR(Einzelmeldung!I142,"")</f>
        <v/>
      </c>
      <c r="G132" s="79" t="str">
        <f ca="1">IFERROR(VLOOKUP(Einzelmeldung!F142,Datenherkunft!$B$1:$C$22,2,FALSE),"")</f>
        <v/>
      </c>
    </row>
    <row r="133">
      <c r="B133" s="79" t="str">
        <f ca="1">IFERROR(Einzelmeldung!D143,"")</f>
        <v/>
      </c>
      <c r="C133" s="79" t="str">
        <f ca="1">IFERROR(Einzelmeldung!E143,"")</f>
        <v/>
      </c>
      <c r="D133" s="79" t="str">
        <f ca="1">IFERROR(Einzelmeldung!G143,"")</f>
        <v/>
      </c>
      <c r="E133" s="79" t="str">
        <f ca="1">IFERROR(Einzelmeldung!H143,"")</f>
        <v/>
      </c>
      <c r="F133" s="79" t="str">
        <f ca="1">IFERROR(Einzelmeldung!I143,"")</f>
        <v/>
      </c>
      <c r="G133" s="79" t="str">
        <f ca="1">IFERROR(VLOOKUP(Einzelmeldung!F143,Datenherkunft!$B$1:$C$22,2,FALSE),"")</f>
        <v/>
      </c>
    </row>
    <row r="134">
      <c r="B134" s="79" t="str">
        <f ca="1">IFERROR(Einzelmeldung!D144,"")</f>
        <v/>
      </c>
      <c r="C134" s="79" t="str">
        <f ca="1">IFERROR(Einzelmeldung!E144,"")</f>
        <v/>
      </c>
      <c r="D134" s="79" t="str">
        <f ca="1">IFERROR(Einzelmeldung!G144,"")</f>
        <v/>
      </c>
      <c r="E134" s="79" t="str">
        <f ca="1">IFERROR(Einzelmeldung!H144,"")</f>
        <v/>
      </c>
      <c r="F134" s="79" t="str">
        <f ca="1">IFERROR(Einzelmeldung!I144,"")</f>
        <v/>
      </c>
      <c r="G134" s="79" t="str">
        <f ca="1">IFERROR(VLOOKUP(Einzelmeldung!F144,Datenherkunft!$B$1:$C$22,2,FALSE),"")</f>
        <v/>
      </c>
    </row>
    <row r="135">
      <c r="B135" s="79" t="str">
        <f ca="1">IFERROR(Einzelmeldung!D145,"")</f>
        <v/>
      </c>
      <c r="C135" s="79" t="str">
        <f ca="1">IFERROR(Einzelmeldung!E145,"")</f>
        <v/>
      </c>
      <c r="D135" s="79" t="str">
        <f ca="1">IFERROR(Einzelmeldung!G145,"")</f>
        <v/>
      </c>
      <c r="E135" s="79" t="str">
        <f ca="1">IFERROR(Einzelmeldung!H145,"")</f>
        <v/>
      </c>
      <c r="F135" s="79" t="str">
        <f ca="1">IFERROR(Einzelmeldung!I145,"")</f>
        <v/>
      </c>
      <c r="G135" s="79" t="str">
        <f ca="1">IFERROR(VLOOKUP(Einzelmeldung!F145,Datenherkunft!$B$1:$C$22,2,FALSE),"")</f>
        <v/>
      </c>
    </row>
    <row r="136">
      <c r="B136" s="79" t="str">
        <f ca="1">IFERROR(Einzelmeldung!D146,"")</f>
        <v/>
      </c>
      <c r="C136" s="79" t="str">
        <f ca="1">IFERROR(Einzelmeldung!E146,"")</f>
        <v/>
      </c>
      <c r="D136" s="79" t="str">
        <f ca="1">IFERROR(Einzelmeldung!G146,"")</f>
        <v/>
      </c>
      <c r="E136" s="79" t="str">
        <f ca="1">IFERROR(Einzelmeldung!H146,"")</f>
        <v/>
      </c>
      <c r="F136" s="79" t="str">
        <f ca="1">IFERROR(Einzelmeldung!I146,"")</f>
        <v/>
      </c>
      <c r="G136" s="79" t="str">
        <f ca="1">IFERROR(VLOOKUP(Einzelmeldung!F146,Datenherkunft!$B$1:$C$22,2,FALSE),"")</f>
        <v/>
      </c>
    </row>
    <row r="137">
      <c r="B137" s="79" t="str">
        <f ca="1">IFERROR(Einzelmeldung!D147,"")</f>
        <v/>
      </c>
      <c r="C137" s="79" t="str">
        <f ca="1">IFERROR(Einzelmeldung!E147,"")</f>
        <v/>
      </c>
      <c r="D137" s="79" t="str">
        <f ca="1">IFERROR(Einzelmeldung!G147,"")</f>
        <v/>
      </c>
      <c r="E137" s="79" t="str">
        <f ca="1">IFERROR(Einzelmeldung!H147,"")</f>
        <v/>
      </c>
      <c r="F137" s="79" t="str">
        <f ca="1">IFERROR(Einzelmeldung!I147,"")</f>
        <v/>
      </c>
      <c r="G137" s="79" t="str">
        <f ca="1">IFERROR(VLOOKUP(Einzelmeldung!F147,Datenherkunft!$B$1:$C$22,2,FALSE),"")</f>
        <v/>
      </c>
    </row>
    <row r="138">
      <c r="B138" s="79" t="str">
        <f ca="1">IFERROR(Einzelmeldung!D148,"")</f>
        <v/>
      </c>
      <c r="C138" s="79" t="str">
        <f ca="1">IFERROR(Einzelmeldung!E148,"")</f>
        <v/>
      </c>
      <c r="D138" s="79" t="str">
        <f ca="1">IFERROR(Einzelmeldung!G148,"")</f>
        <v/>
      </c>
      <c r="E138" s="79" t="str">
        <f ca="1">IFERROR(Einzelmeldung!H148,"")</f>
        <v/>
      </c>
      <c r="F138" s="79" t="str">
        <f ca="1">IFERROR(Einzelmeldung!I148,"")</f>
        <v/>
      </c>
      <c r="G138" s="79" t="str">
        <f ca="1">IFERROR(VLOOKUP(Einzelmeldung!F148,Datenherkunft!$B$1:$C$22,2,FALSE),"")</f>
        <v/>
      </c>
    </row>
    <row r="139">
      <c r="B139" s="79" t="str">
        <f ca="1">IFERROR(Einzelmeldung!D149,"")</f>
        <v/>
      </c>
      <c r="C139" s="79" t="str">
        <f ca="1">IFERROR(Einzelmeldung!E149,"")</f>
        <v/>
      </c>
      <c r="D139" s="79" t="str">
        <f ca="1">IFERROR(Einzelmeldung!G149,"")</f>
        <v/>
      </c>
      <c r="E139" s="79" t="str">
        <f ca="1">IFERROR(Einzelmeldung!H149,"")</f>
        <v/>
      </c>
      <c r="F139" s="79" t="str">
        <f ca="1">IFERROR(Einzelmeldung!I149,"")</f>
        <v/>
      </c>
      <c r="G139" s="79" t="str">
        <f ca="1">IFERROR(VLOOKUP(Einzelmeldung!F149,Datenherkunft!$B$1:$C$22,2,FALSE),"")</f>
        <v/>
      </c>
    </row>
    <row r="140">
      <c r="B140" s="79" t="str">
        <f ca="1">IFERROR(Einzelmeldung!D150,"")</f>
        <v/>
      </c>
      <c r="C140" s="79" t="str">
        <f ca="1">IFERROR(Einzelmeldung!E150,"")</f>
        <v/>
      </c>
      <c r="D140" s="79" t="str">
        <f ca="1">IFERROR(Einzelmeldung!G150,"")</f>
        <v/>
      </c>
      <c r="E140" s="79" t="str">
        <f ca="1">IFERROR(Einzelmeldung!H150,"")</f>
        <v/>
      </c>
      <c r="F140" s="79" t="str">
        <f ca="1">IFERROR(Einzelmeldung!I150,"")</f>
        <v/>
      </c>
      <c r="G140" s="79" t="str">
        <f ca="1">IFERROR(VLOOKUP(Einzelmeldung!F150,Datenherkunft!$B$1:$C$22,2,FALSE),"")</f>
        <v/>
      </c>
    </row>
    <row r="141">
      <c r="B141" s="79" t="str">
        <f ca="1">IFERROR(Einzelmeldung!D151,"")</f>
        <v/>
      </c>
      <c r="C141" s="79" t="str">
        <f ca="1">IFERROR(Einzelmeldung!E151,"")</f>
        <v/>
      </c>
      <c r="D141" s="79" t="str">
        <f ca="1">IFERROR(Einzelmeldung!G151,"")</f>
        <v/>
      </c>
      <c r="E141" s="79" t="str">
        <f ca="1">IFERROR(Einzelmeldung!H151,"")</f>
        <v/>
      </c>
      <c r="F141" s="79" t="str">
        <f ca="1">IFERROR(Einzelmeldung!I151,"")</f>
        <v/>
      </c>
      <c r="G141" s="79" t="str">
        <f ca="1">IFERROR(VLOOKUP(Einzelmeldung!F151,Datenherkunft!$B$1:$C$22,2,FALSE),"")</f>
        <v/>
      </c>
    </row>
    <row r="142">
      <c r="B142" s="79" t="str">
        <f ca="1">IFERROR(Einzelmeldung!D152,"")</f>
        <v/>
      </c>
      <c r="C142" s="79" t="str">
        <f ca="1">IFERROR(Einzelmeldung!E152,"")</f>
        <v/>
      </c>
      <c r="D142" s="79" t="str">
        <f ca="1">IFERROR(Einzelmeldung!G152,"")</f>
        <v/>
      </c>
      <c r="E142" s="79" t="str">
        <f ca="1">IFERROR(Einzelmeldung!H152,"")</f>
        <v/>
      </c>
      <c r="F142" s="79" t="str">
        <f ca="1">IFERROR(Einzelmeldung!I152,"")</f>
        <v/>
      </c>
      <c r="G142" s="79" t="str">
        <f ca="1">IFERROR(VLOOKUP(Einzelmeldung!F152,Datenherkunft!$B$1:$C$22,2,FALSE),"")</f>
        <v/>
      </c>
    </row>
    <row r="145" s="0" customFormat="1"/>
  </sheetData>
  <sheetProtection autoFilter="1" deleteColumns="1" deleteRows="1" formatCells="1" formatColumns="1" formatRows="1" insertColumns="1" insertHyperlinks="1" insertRows="1" objects="1" pivotTables="1" scenarios="1" selectLockedCells="0" selectUnlockedCells="0" sheet="1" sort="1"/>
  <mergeCells count="4">
    <mergeCell ref="B41:G41"/>
    <mergeCell ref="B75:G75"/>
    <mergeCell ref="B109:G109"/>
    <mergeCell ref="B11:G11"/>
  </mergeCells>
  <printOptions headings="0" gridLines="0" horizontalCentered="1"/>
  <pageMargins left="0.78740157480314954" right="0.78740157480314954" top="0.98425196850393704" bottom="0.98425196850393704" header="0.51181102362204722" footer="0.51181102362204722"/>
  <pageSetup paperSize="9" scale="84" fitToWidth="1" fitToHeight="1" pageOrder="downThenOver" orientation="portrait" usePrinterDefaults="1" blackAndWhite="0" draft="0" cellComments="none" useFirstPageNumber="0" errors="displayed" horizontalDpi="600" verticalDpi="600" copies="1"/>
  <headerFooter/>
  <rowBreaks count="2" manualBreakCount="2">
    <brk id="60" man="1" max="16383"/>
    <brk id="89" man="1" max="16383"/>
  </rowBreaks>
  <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74B7B074-D8F5-423C-B79F-CFFFCE095580}">
            <xm:f>ERROR.TYPE($G13)</xm:f>
            <x14:dxf>
              <font>
                <color theme="0"/>
              </font>
            </x14:dxf>
          </x14:cfRule>
          <xm:sqref>B13:G142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Tabelle8">
    <outlinePr applyStyles="0" summaryBelow="1" summaryRight="1" showOutlineSymbols="1"/>
    <pageSetUpPr autoPageBreaks="1" fitToPage="0"/>
  </sheetPr>
  <sheetViews>
    <sheetView zoomScale="100" workbookViewId="0">
      <selection activeCell="B11" activeCellId="0" sqref="B11"/>
    </sheetView>
  </sheetViews>
  <sheetFormatPr baseColWidth="10" defaultRowHeight="13.199999999999999"/>
  <cols>
    <col bestFit="1" customWidth="1" min="1" max="1" width="7"/>
    <col customWidth="1" min="2" max="2" width="17.33203125"/>
    <col bestFit="1" customWidth="1" min="3" max="3" width="13"/>
    <col customWidth="1" min="4" max="4" width="13"/>
    <col bestFit="1" customWidth="1" min="5" max="5" width="9.44140625"/>
    <col bestFit="1" customWidth="1" min="6" max="7" width="11.5546875"/>
    <col bestFit="1" customWidth="1" min="8" max="8" width="12"/>
    <col bestFit="1" customWidth="1" min="9" max="10" width="13.33203125"/>
    <col bestFit="1" customWidth="1" min="11" max="11" width="17.33203125"/>
    <col bestFit="1" customWidth="1" min="12" max="12" width="45.88671875"/>
    <col bestFit="1" customWidth="1" min="13" max="13" width="14.5546875"/>
  </cols>
  <sheetData>
    <row r="1">
      <c r="B1" s="80" t="s">
        <v>251</v>
      </c>
      <c r="C1" s="80" t="s">
        <v>252</v>
      </c>
      <c r="D1" s="80" t="s">
        <v>250</v>
      </c>
      <c r="E1" s="80" t="s">
        <v>253</v>
      </c>
      <c r="F1" s="80" t="s">
        <v>50</v>
      </c>
      <c r="G1" s="80" t="s">
        <v>51</v>
      </c>
      <c r="H1" s="80" t="s">
        <v>52</v>
      </c>
      <c r="I1" s="80" t="s">
        <v>47</v>
      </c>
      <c r="J1" s="80" t="s">
        <v>218</v>
      </c>
      <c r="K1" s="80" t="s">
        <v>2</v>
      </c>
      <c r="L1" s="80" t="s">
        <v>254</v>
      </c>
      <c r="M1" s="80" t="s">
        <v>255</v>
      </c>
      <c r="N1" s="80" t="s">
        <v>256</v>
      </c>
      <c r="O1" s="80" t="s">
        <v>257</v>
      </c>
      <c r="P1" s="80" t="s">
        <v>249</v>
      </c>
      <c r="Q1" s="80" t="s">
        <v>17</v>
      </c>
      <c r="R1" s="80" t="s">
        <v>18</v>
      </c>
      <c r="S1" s="80" t="s">
        <v>19</v>
      </c>
      <c r="T1" s="80" t="s">
        <v>28</v>
      </c>
      <c r="U1" s="80" t="s">
        <v>258</v>
      </c>
      <c r="V1" s="80" t="s">
        <v>259</v>
      </c>
      <c r="W1" s="80" t="s">
        <v>260</v>
      </c>
      <c r="X1" s="80" t="s">
        <v>261</v>
      </c>
    </row>
    <row r="2">
      <c r="A2" t="e">
        <f ca="1">MAX(Einzelschützen[[#This Row],[Rang Schüler]:[Rang Pistole]])</f>
        <v>#N/A</v>
      </c>
      <c r="B2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2" t="s">
        <v>54</v>
      </c>
      <c r="D2" t="str">
        <f>VLOOKUP(LEFT(Einzelschützen[[#This Row],[Schütze]],1),Klasse,2,FALSE)</f>
        <v>Schüler</v>
      </c>
      <c r="E2" t="s">
        <v>47</v>
      </c>
      <c r="F2" t="str">
        <f t="shared" ref="F2:F61" ca="1" si="2">VLOOKUP($C2,INDIRECT($E2&amp;"!B:G"),3,FALSE)</f>
        <v>Hartmann</v>
      </c>
      <c r="G2" t="str">
        <f t="shared" ref="G2:G61" ca="1" si="3">VLOOKUP($C2,INDIRECT($E2&amp;"!B:G"),4,FALSE)</f>
        <v>Paula</v>
      </c>
      <c r="H2">
        <f t="shared" ref="H2:H61" ca="1" si="4">VLOOKUP($C2,INDIRECT($E2&amp;"!B:G"),5,FALSE)</f>
        <v>2012</v>
      </c>
      <c r="I2">
        <f t="shared" ref="I2:I33" ca="1" si="5">IF($E2=I$1,VLOOKUP($C2,INDIRECT($E2&amp;"!B:G"),6,FALSE),"")</f>
        <v>189</v>
      </c>
      <c r="J2">
        <f t="shared" ref="J2:J61" ca="1" si="6">IF($E2=J$1,VLOOKUP($C2,INDIRECT($E2&amp;"!B:G"),6,FALSE),0)</f>
        <v>0</v>
      </c>
      <c r="K2" t="str">
        <f t="shared" ref="K2:K33" ca="1" si="7">INDIRECT("Gau_"&amp;RIGHT(LEFT(C2,2),1))</f>
        <v xml:space="preserve">701 Allgäu</v>
      </c>
      <c r="L2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Hartmann, Paula 2012 701 Allgäu Schüler</v>
      </c>
      <c r="M2" s="81">
        <f ca="1">_xlfn.NUMBERVALUE(LEFT(Einzelschützen[[#This Row],[Gau]],3))</f>
        <v>701</v>
      </c>
      <c r="N2">
        <f ca="1">COUNTIF(Einzelschützen[[#All],[ID Schütze]],Einzelschützen[[#This Row],[ID Schütze]])</f>
        <v>3</v>
      </c>
      <c r="O2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2">
        <f ca="1">IF(Einzelschützen[[#This Row],[Vorkampf]]="",Einzelschützen[[#This Row],[Rückkampf Schütze]],Einzelschützen[[#This Row],[Vorkampf]]+Einzelschützen[[#This Row],[Rückkampf Schütze]])</f>
        <v>189</v>
      </c>
      <c r="Q2">
        <f ca="1">IF(Einzelschützen[[#This Row],[Klasse]]=Einzelschützen[[#Headers],[Schüler]],Einzelschützen[[#This Row],[Gesamt]],0)</f>
        <v>189</v>
      </c>
      <c r="R2">
        <f>IF(Einzelschützen[[#This Row],[Klasse]]=Einzelschützen[[#Headers],[Jugend]],Einzelschützen[[#This Row],[Gesamt]],0)</f>
        <v>0</v>
      </c>
      <c r="S2">
        <f>IF(Einzelschützen[[#This Row],[Klasse]]=Einzelschützen[[#Headers],[Junioren]],Einzelschützen[[#This Row],[Gesamt]],0)</f>
        <v>0</v>
      </c>
      <c r="T2">
        <f>IF(Einzelschützen[[#This Row],[Klasse]]=Einzelschützen[[#Headers],[Pistole]],Einzelschützen[[#This Row],[Gesamt]],0)</f>
        <v>0</v>
      </c>
      <c r="U2" t="e">
        <f ca="1">IF(Einzelschützen[[#This Row],[Schüler]]&gt;0,_xlfn.RANK.EQ(Einzelschützen[[#This Row],[Schüler]],Einzelschützen[[#All],[Schüler]])+ROW(Einzelschützen[[#This Row],[Rang Schüler]])/1000,"")</f>
        <v>#N/A</v>
      </c>
      <c r="V2" t="str">
        <f>IF(Einzelschützen[[#This Row],[Jugend]]&gt;0,_xlfn.RANK.EQ(Einzelschützen[[#This Row],[Jugend]],Einzelschützen[[#All],[Jugend]])+ROW(Einzelschützen[[#This Row],[Rang Jugend]])/1000,"")</f>
        <v/>
      </c>
      <c r="W2" t="str">
        <f>IF(Einzelschützen[[#This Row],[Junioren]]&gt;0,_xlfn.RANK.EQ(Einzelschützen[[#This Row],[Junioren]],Einzelschützen[[#All],[Junioren]])+ROW(Einzelschützen[[#This Row],[Rang Junioren]])/1000,"")</f>
        <v/>
      </c>
      <c r="X2" t="str">
        <f>IF(Einzelschützen[[#This Row],[Pistole]]&gt;0,_xlfn.RANK.EQ(Einzelschützen[[#This Row],[Pistole]],Einzelschützen[[#All],[Pistole]])+ROW(Einzelschützen[[#This Row],[Rang Pistole]])/1000,"")</f>
        <v/>
      </c>
    </row>
    <row r="3">
      <c r="A3" t="e">
        <f ca="1">MAX(Einzelschützen[[#This Row],[Rang Schüler]:[Rang Pistole]])</f>
        <v>#N/A</v>
      </c>
      <c r="B3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3" t="s">
        <v>60</v>
      </c>
      <c r="D3" t="str">
        <f>VLOOKUP(LEFT(Einzelschützen[[#This Row],[Schütze]],1),Klasse,2,FALSE)</f>
        <v>Schüler</v>
      </c>
      <c r="E3" t="s">
        <v>47</v>
      </c>
      <c r="F3" t="str">
        <f t="shared" ca="1" si="2"/>
        <v>Geiß</v>
      </c>
      <c r="G3" t="str">
        <f t="shared" ca="1" si="3"/>
        <v>Emma</v>
      </c>
      <c r="H3">
        <f t="shared" ca="1" si="4"/>
        <v>2012</v>
      </c>
      <c r="I3">
        <f t="shared" ca="1" si="5"/>
        <v>168</v>
      </c>
      <c r="J3">
        <f t="shared" ca="1" si="6"/>
        <v>0</v>
      </c>
      <c r="K3" t="str">
        <f t="shared" ca="1" si="7"/>
        <v xml:space="preserve">701 Allgäu</v>
      </c>
      <c r="L3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Geiß, Emma 2012 701 Allgäu Schüler</v>
      </c>
      <c r="M3" s="81">
        <f ca="1">_xlfn.NUMBERVALUE(LEFT(Einzelschützen[[#This Row],[Gau]],3))</f>
        <v>701</v>
      </c>
      <c r="N3">
        <f ca="1">COUNTIF(Einzelschützen[[#All],[ID Schütze]],Einzelschützen[[#This Row],[ID Schütze]])</f>
        <v>2</v>
      </c>
      <c r="O3" t="e">
        <f ca="1">IF(Einzelschützen[[#This Row],[Anzahl]]=2,IF(Einzelschützen[[#This Row],[Rückkampf]]=0,VLOOKUP(Einzelschützen[[#This Row],[ID Schütze]],Einzelschützen[],9,FALSE),0),Einzelschützen[[#This Row],[Rückkampf]])</f>
        <v>#N/A</v>
      </c>
      <c r="P3" t="e">
        <f ca="1">IF(Einzelschützen[[#This Row],[Vorkampf]]="",Einzelschützen[[#This Row],[Rückkampf Schütze]],Einzelschützen[[#This Row],[Vorkampf]]+Einzelschützen[[#This Row],[Rückkampf Schütze]])</f>
        <v>#N/A</v>
      </c>
      <c r="Q3" t="e">
        <f ca="1">IF(Einzelschützen[[#This Row],[Klasse]]=Einzelschützen[[#Headers],[Schüler]],Einzelschützen[[#This Row],[Gesamt]],0)</f>
        <v>#N/A</v>
      </c>
      <c r="R3">
        <f>IF(Einzelschützen[[#This Row],[Klasse]]=Einzelschützen[[#Headers],[Jugend]],Einzelschützen[[#This Row],[Gesamt]],0)</f>
        <v>0</v>
      </c>
      <c r="S3">
        <f>IF(Einzelschützen[[#This Row],[Klasse]]=Einzelschützen[[#Headers],[Junioren]],Einzelschützen[[#This Row],[Gesamt]],0)</f>
        <v>0</v>
      </c>
      <c r="T3">
        <f>IF(Einzelschützen[[#This Row],[Klasse]]=Einzelschützen[[#Headers],[Pistole]],Einzelschützen[[#This Row],[Gesamt]],0)</f>
        <v>0</v>
      </c>
      <c r="U3" t="e">
        <f ca="1">IF(Einzelschützen[[#This Row],[Schüler]]&gt;0,_xlfn.RANK.EQ(Einzelschützen[[#This Row],[Schüler]],Einzelschützen[[#All],[Schüler]])+ROW(Einzelschützen[[#This Row],[Rang Schüler]])/1000,"")</f>
        <v>#N/A</v>
      </c>
      <c r="V3" t="str">
        <f>IF(Einzelschützen[[#This Row],[Jugend]]&gt;0,_xlfn.RANK.EQ(Einzelschützen[[#This Row],[Jugend]],Einzelschützen[[#All],[Jugend]])+ROW(Einzelschützen[[#This Row],[Rang Jugend]])/1000,"")</f>
        <v/>
      </c>
      <c r="W3" t="str">
        <f>IF(Einzelschützen[[#This Row],[Junioren]]&gt;0,_xlfn.RANK.EQ(Einzelschützen[[#This Row],[Junioren]],Einzelschützen[[#All],[Junioren]])+ROW(Einzelschützen[[#This Row],[Rang Junioren]])/1000,"")</f>
        <v/>
      </c>
      <c r="X3" t="str">
        <f>IF(Einzelschützen[[#This Row],[Pistole]]&gt;0,_xlfn.RANK.EQ(Einzelschützen[[#This Row],[Pistole]],Einzelschützen[[#All],[Pistole]])+ROW(Einzelschützen[[#This Row],[Rang Pistole]])/1000,"")</f>
        <v/>
      </c>
    </row>
    <row r="4">
      <c r="A4" t="e">
        <f ca="1">MAX(Einzelschützen[[#This Row],[Rang Schüler]:[Rang Pistole]])</f>
        <v>#N/A</v>
      </c>
      <c r="B4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4" t="s">
        <v>66</v>
      </c>
      <c r="D4" t="str">
        <f>VLOOKUP(LEFT(Einzelschützen[[#This Row],[Schütze]],1),Klasse,2,FALSE)</f>
        <v>Schüler</v>
      </c>
      <c r="E4" t="s">
        <v>47</v>
      </c>
      <c r="F4" t="str">
        <f t="shared" ca="1" si="2"/>
        <v>Heberle</v>
      </c>
      <c r="G4" t="str">
        <f t="shared" ca="1" si="3"/>
        <v>Michael</v>
      </c>
      <c r="H4">
        <f t="shared" ca="1" si="4"/>
        <v>2013</v>
      </c>
      <c r="I4">
        <f t="shared" ca="1" si="5"/>
        <v>185</v>
      </c>
      <c r="J4">
        <f t="shared" ca="1" si="6"/>
        <v>0</v>
      </c>
      <c r="K4" t="str">
        <f t="shared" ca="1" si="7"/>
        <v xml:space="preserve">701 Allgäu</v>
      </c>
      <c r="L4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Heberle, Michael 2013 701 Allgäu Schüler</v>
      </c>
      <c r="M4" s="81">
        <f ca="1">_xlfn.NUMBERVALUE(LEFT(Einzelschützen[[#This Row],[Gau]],3))</f>
        <v>701</v>
      </c>
      <c r="N4">
        <f ca="1">COUNTIF(Einzelschützen[[#All],[ID Schütze]],Einzelschützen[[#This Row],[ID Schütze]])</f>
        <v>3</v>
      </c>
      <c r="O4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4">
        <f ca="1">IF(Einzelschützen[[#This Row],[Vorkampf]]="",Einzelschützen[[#This Row],[Rückkampf Schütze]],Einzelschützen[[#This Row],[Vorkampf]]+Einzelschützen[[#This Row],[Rückkampf Schütze]])</f>
        <v>185</v>
      </c>
      <c r="Q4">
        <f ca="1">IF(Einzelschützen[[#This Row],[Klasse]]=Einzelschützen[[#Headers],[Schüler]],Einzelschützen[[#This Row],[Gesamt]],0)</f>
        <v>185</v>
      </c>
      <c r="R4">
        <f>IF(Einzelschützen[[#This Row],[Klasse]]=Einzelschützen[[#Headers],[Jugend]],Einzelschützen[[#This Row],[Gesamt]],0)</f>
        <v>0</v>
      </c>
      <c r="S4">
        <f>IF(Einzelschützen[[#This Row],[Klasse]]=Einzelschützen[[#Headers],[Junioren]],Einzelschützen[[#This Row],[Gesamt]],0)</f>
        <v>0</v>
      </c>
      <c r="T4">
        <f>IF(Einzelschützen[[#This Row],[Klasse]]=Einzelschützen[[#Headers],[Pistole]],Einzelschützen[[#This Row],[Gesamt]],0)</f>
        <v>0</v>
      </c>
      <c r="U4" t="e">
        <f ca="1">IF(Einzelschützen[[#This Row],[Schüler]]&gt;0,_xlfn.RANK.EQ(Einzelschützen[[#This Row],[Schüler]],Einzelschützen[[#All],[Schüler]])+ROW(Einzelschützen[[#This Row],[Rang Schüler]])/1000,"")</f>
        <v>#N/A</v>
      </c>
      <c r="V4" t="str">
        <f>IF(Einzelschützen[[#This Row],[Jugend]]&gt;0,_xlfn.RANK.EQ(Einzelschützen[[#This Row],[Jugend]],Einzelschützen[[#All],[Jugend]])+ROW(Einzelschützen[[#This Row],[Rang Jugend]])/1000,"")</f>
        <v/>
      </c>
      <c r="W4" t="str">
        <f>IF(Einzelschützen[[#This Row],[Junioren]]&gt;0,_xlfn.RANK.EQ(Einzelschützen[[#This Row],[Junioren]],Einzelschützen[[#All],[Junioren]])+ROW(Einzelschützen[[#This Row],[Rang Junioren]])/1000,"")</f>
        <v/>
      </c>
      <c r="X4" t="str">
        <f>IF(Einzelschützen[[#This Row],[Pistole]]&gt;0,_xlfn.RANK.EQ(Einzelschützen[[#This Row],[Pistole]],Einzelschützen[[#All],[Pistole]])+ROW(Einzelschützen[[#This Row],[Rang Pistole]])/1000,"")</f>
        <v/>
      </c>
    </row>
    <row r="5">
      <c r="A5" t="e">
        <f ca="1">MAX(Einzelschützen[[#This Row],[Rang Schüler]:[Rang Pistole]])</f>
        <v>#N/A</v>
      </c>
      <c r="B5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5" t="s">
        <v>71</v>
      </c>
      <c r="D5" t="str">
        <f>VLOOKUP(LEFT(Einzelschützen[[#This Row],[Schütze]],1),Klasse,2,FALSE)</f>
        <v>Schüler</v>
      </c>
      <c r="E5" t="s">
        <v>47</v>
      </c>
      <c r="F5" t="str">
        <f t="shared" ca="1" si="2"/>
        <v>Kutzer</v>
      </c>
      <c r="G5" t="str">
        <f t="shared" ca="1" si="3"/>
        <v>Lucia</v>
      </c>
      <c r="H5">
        <f t="shared" ca="1" si="4"/>
        <v>2012</v>
      </c>
      <c r="I5">
        <f t="shared" ca="1" si="5"/>
        <v>184</v>
      </c>
      <c r="J5">
        <f t="shared" ca="1" si="6"/>
        <v>0</v>
      </c>
      <c r="K5" t="str">
        <f t="shared" ca="1" si="7"/>
        <v xml:space="preserve">701 Allgäu</v>
      </c>
      <c r="L5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Kutzer, Lucia 2012 701 Allgäu Schüler</v>
      </c>
      <c r="M5" s="81">
        <f ca="1">_xlfn.NUMBERVALUE(LEFT(Einzelschützen[[#This Row],[Gau]],3))</f>
        <v>701</v>
      </c>
      <c r="N5">
        <f ca="1">COUNTIF(Einzelschützen[[#All],[ID Schütze]],Einzelschützen[[#This Row],[ID Schütze]])</f>
        <v>3</v>
      </c>
      <c r="O5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5">
        <f ca="1">IF(Einzelschützen[[#This Row],[Vorkampf]]="",Einzelschützen[[#This Row],[Rückkampf Schütze]],Einzelschützen[[#This Row],[Vorkampf]]+Einzelschützen[[#This Row],[Rückkampf Schütze]])</f>
        <v>184</v>
      </c>
      <c r="Q5">
        <f ca="1">IF(Einzelschützen[[#This Row],[Klasse]]=Einzelschützen[[#Headers],[Schüler]],Einzelschützen[[#This Row],[Gesamt]],0)</f>
        <v>184</v>
      </c>
      <c r="R5">
        <f>IF(Einzelschützen[[#This Row],[Klasse]]=Einzelschützen[[#Headers],[Jugend]],Einzelschützen[[#This Row],[Gesamt]],0)</f>
        <v>0</v>
      </c>
      <c r="S5">
        <f>IF(Einzelschützen[[#This Row],[Klasse]]=Einzelschützen[[#Headers],[Junioren]],Einzelschützen[[#This Row],[Gesamt]],0)</f>
        <v>0</v>
      </c>
      <c r="T5">
        <f>IF(Einzelschützen[[#This Row],[Klasse]]=Einzelschützen[[#Headers],[Pistole]],Einzelschützen[[#This Row],[Gesamt]],0)</f>
        <v>0</v>
      </c>
      <c r="U5" t="e">
        <f ca="1">IF(Einzelschützen[[#This Row],[Schüler]]&gt;0,_xlfn.RANK.EQ(Einzelschützen[[#This Row],[Schüler]],Einzelschützen[[#All],[Schüler]])+ROW(Einzelschützen[[#This Row],[Rang Schüler]])/1000,"")</f>
        <v>#N/A</v>
      </c>
      <c r="V5" t="str">
        <f>IF(Einzelschützen[[#This Row],[Jugend]]&gt;0,_xlfn.RANK.EQ(Einzelschützen[[#This Row],[Jugend]],Einzelschützen[[#All],[Jugend]])+ROW(Einzelschützen[[#This Row],[Rang Jugend]])/1000,"")</f>
        <v/>
      </c>
      <c r="W5" t="str">
        <f>IF(Einzelschützen[[#This Row],[Junioren]]&gt;0,_xlfn.RANK.EQ(Einzelschützen[[#This Row],[Junioren]],Einzelschützen[[#All],[Junioren]])+ROW(Einzelschützen[[#This Row],[Rang Junioren]])/1000,"")</f>
        <v/>
      </c>
      <c r="X5" t="str">
        <f>IF(Einzelschützen[[#This Row],[Pistole]]&gt;0,_xlfn.RANK.EQ(Einzelschützen[[#This Row],[Pistole]],Einzelschützen[[#All],[Pistole]])+ROW(Einzelschützen[[#This Row],[Rang Pistole]])/1000,"")</f>
        <v/>
      </c>
    </row>
    <row r="6">
      <c r="A6" t="e">
        <f ca="1">MAX(Einzelschützen[[#This Row],[Rang Schüler]:[Rang Pistole]])</f>
        <v>#N/A</v>
      </c>
      <c r="B6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6" t="s">
        <v>77</v>
      </c>
      <c r="D6" t="str">
        <f>VLOOKUP(LEFT(Einzelschützen[[#This Row],[Schütze]],1),Klasse,2,FALSE)</f>
        <v>Schüler</v>
      </c>
      <c r="E6" t="s">
        <v>47</v>
      </c>
      <c r="F6" t="str">
        <f t="shared" ca="1" si="2"/>
        <v>Müller</v>
      </c>
      <c r="G6" t="str">
        <f t="shared" ca="1" si="3"/>
        <v>Julia</v>
      </c>
      <c r="H6">
        <f t="shared" ca="1" si="4"/>
        <v>2013</v>
      </c>
      <c r="I6">
        <f t="shared" ca="1" si="5"/>
        <v>183</v>
      </c>
      <c r="J6">
        <f t="shared" ca="1" si="6"/>
        <v>0</v>
      </c>
      <c r="K6" t="str">
        <f t="shared" ca="1" si="7"/>
        <v xml:space="preserve">701 Allgäu</v>
      </c>
      <c r="L6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Müller, Julia 2013 701 Allgäu Schüler</v>
      </c>
      <c r="M6" s="81">
        <f ca="1">_xlfn.NUMBERVALUE(LEFT(Einzelschützen[[#This Row],[Gau]],3))</f>
        <v>701</v>
      </c>
      <c r="N6">
        <f ca="1">COUNTIF(Einzelschützen[[#All],[ID Schütze]],Einzelschützen[[#This Row],[ID Schütze]])</f>
        <v>3</v>
      </c>
      <c r="O6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6">
        <f ca="1">IF(Einzelschützen[[#This Row],[Vorkampf]]="",Einzelschützen[[#This Row],[Rückkampf Schütze]],Einzelschützen[[#This Row],[Vorkampf]]+Einzelschützen[[#This Row],[Rückkampf Schütze]])</f>
        <v>183</v>
      </c>
      <c r="Q6">
        <f ca="1">IF(Einzelschützen[[#This Row],[Klasse]]=Einzelschützen[[#Headers],[Schüler]],Einzelschützen[[#This Row],[Gesamt]],0)</f>
        <v>183</v>
      </c>
      <c r="R6">
        <f>IF(Einzelschützen[[#This Row],[Klasse]]=Einzelschützen[[#Headers],[Jugend]],Einzelschützen[[#This Row],[Gesamt]],0)</f>
        <v>0</v>
      </c>
      <c r="S6">
        <f>IF(Einzelschützen[[#This Row],[Klasse]]=Einzelschützen[[#Headers],[Junioren]],Einzelschützen[[#This Row],[Gesamt]],0)</f>
        <v>0</v>
      </c>
      <c r="T6">
        <f>IF(Einzelschützen[[#This Row],[Klasse]]=Einzelschützen[[#Headers],[Pistole]],Einzelschützen[[#This Row],[Gesamt]],0)</f>
        <v>0</v>
      </c>
      <c r="U6" t="e">
        <f ca="1">IF(Einzelschützen[[#This Row],[Schüler]]&gt;0,_xlfn.RANK.EQ(Einzelschützen[[#This Row],[Schüler]],Einzelschützen[[#All],[Schüler]])+ROW(Einzelschützen[[#This Row],[Rang Schüler]])/1000,"")</f>
        <v>#N/A</v>
      </c>
      <c r="V6" t="str">
        <f>IF(Einzelschützen[[#This Row],[Jugend]]&gt;0,_xlfn.RANK.EQ(Einzelschützen[[#This Row],[Jugend]],Einzelschützen[[#All],[Jugend]])+ROW(Einzelschützen[[#This Row],[Rang Jugend]])/1000,"")</f>
        <v/>
      </c>
      <c r="W6" t="str">
        <f>IF(Einzelschützen[[#This Row],[Junioren]]&gt;0,_xlfn.RANK.EQ(Einzelschützen[[#This Row],[Junioren]],Einzelschützen[[#All],[Junioren]])+ROW(Einzelschützen[[#This Row],[Rang Junioren]])/1000,"")</f>
        <v/>
      </c>
      <c r="X6" t="str">
        <f>IF(Einzelschützen[[#This Row],[Pistole]]&gt;0,_xlfn.RANK.EQ(Einzelschützen[[#This Row],[Pistole]],Einzelschützen[[#All],[Pistole]])+ROW(Einzelschützen[[#This Row],[Rang Pistole]])/1000,"")</f>
        <v/>
      </c>
    </row>
    <row r="7">
      <c r="A7" t="e">
        <f ca="1">MAX(Einzelschützen[[#This Row],[Rang Schüler]:[Rang Pistole]])</f>
        <v>#N/A</v>
      </c>
      <c r="B7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7" t="s">
        <v>83</v>
      </c>
      <c r="D7" t="str">
        <f>VLOOKUP(LEFT(Einzelschützen[[#This Row],[Schütze]],1),Klasse,2,FALSE)</f>
        <v>Schüler</v>
      </c>
      <c r="E7" t="s">
        <v>47</v>
      </c>
      <c r="F7" t="str">
        <f t="shared" ca="1" si="2"/>
        <v>Rietzler</v>
      </c>
      <c r="G7" t="str">
        <f t="shared" ca="1" si="3"/>
        <v>Katharina</v>
      </c>
      <c r="H7">
        <f t="shared" ca="1" si="4"/>
        <v>2012</v>
      </c>
      <c r="I7">
        <f t="shared" ca="1" si="5"/>
        <v>180</v>
      </c>
      <c r="J7">
        <f t="shared" ca="1" si="6"/>
        <v>0</v>
      </c>
      <c r="K7" t="str">
        <f t="shared" ca="1" si="7"/>
        <v xml:space="preserve">701 Allgäu</v>
      </c>
      <c r="L7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Rietzler, Katharina 2012 701 Allgäu Schüler</v>
      </c>
      <c r="M7" s="81">
        <f ca="1">_xlfn.NUMBERVALUE(LEFT(Einzelschützen[[#This Row],[Gau]],3))</f>
        <v>701</v>
      </c>
      <c r="N7">
        <f ca="1">COUNTIF(Einzelschützen[[#All],[ID Schütze]],Einzelschützen[[#This Row],[ID Schütze]])</f>
        <v>3</v>
      </c>
      <c r="O7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7">
        <f ca="1">IF(Einzelschützen[[#This Row],[Vorkampf]]="",Einzelschützen[[#This Row],[Rückkampf Schütze]],Einzelschützen[[#This Row],[Vorkampf]]+Einzelschützen[[#This Row],[Rückkampf Schütze]])</f>
        <v>180</v>
      </c>
      <c r="Q7">
        <f ca="1">IF(Einzelschützen[[#This Row],[Klasse]]=Einzelschützen[[#Headers],[Schüler]],Einzelschützen[[#This Row],[Gesamt]],0)</f>
        <v>180</v>
      </c>
      <c r="R7">
        <f>IF(Einzelschützen[[#This Row],[Klasse]]=Einzelschützen[[#Headers],[Jugend]],Einzelschützen[[#This Row],[Gesamt]],0)</f>
        <v>0</v>
      </c>
      <c r="S7">
        <f>IF(Einzelschützen[[#This Row],[Klasse]]=Einzelschützen[[#Headers],[Junioren]],Einzelschützen[[#This Row],[Gesamt]],0)</f>
        <v>0</v>
      </c>
      <c r="T7">
        <f>IF(Einzelschützen[[#This Row],[Klasse]]=Einzelschützen[[#Headers],[Pistole]],Einzelschützen[[#This Row],[Gesamt]],0)</f>
        <v>0</v>
      </c>
      <c r="U7" t="e">
        <f ca="1">IF(Einzelschützen[[#This Row],[Schüler]]&gt;0,_xlfn.RANK.EQ(Einzelschützen[[#This Row],[Schüler]],Einzelschützen[[#All],[Schüler]])+ROW(Einzelschützen[[#This Row],[Rang Schüler]])/1000,"")</f>
        <v>#N/A</v>
      </c>
      <c r="V7" t="str">
        <f>IF(Einzelschützen[[#This Row],[Jugend]]&gt;0,_xlfn.RANK.EQ(Einzelschützen[[#This Row],[Jugend]],Einzelschützen[[#All],[Jugend]])+ROW(Einzelschützen[[#This Row],[Rang Jugend]])/1000,"")</f>
        <v/>
      </c>
      <c r="W7" t="str">
        <f>IF(Einzelschützen[[#This Row],[Junioren]]&gt;0,_xlfn.RANK.EQ(Einzelschützen[[#This Row],[Junioren]],Einzelschützen[[#All],[Junioren]])+ROW(Einzelschützen[[#This Row],[Rang Junioren]])/1000,"")</f>
        <v/>
      </c>
      <c r="X7" t="str">
        <f>IF(Einzelschützen[[#This Row],[Pistole]]&gt;0,_xlfn.RANK.EQ(Einzelschützen[[#This Row],[Pistole]],Einzelschützen[[#All],[Pistole]])+ROW(Einzelschützen[[#This Row],[Rang Pistole]])/1000,"")</f>
        <v/>
      </c>
    </row>
    <row r="8">
      <c r="A8" t="e">
        <f ca="1">MAX(Einzelschützen[[#This Row],[Rang Schüler]:[Rang Pistole]])</f>
        <v>#N/A</v>
      </c>
      <c r="B8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8" t="s">
        <v>89</v>
      </c>
      <c r="D8" t="str">
        <f>VLOOKUP(LEFT(Einzelschützen[[#This Row],[Schütze]],1),Klasse,2,FALSE)</f>
        <v>Schüler</v>
      </c>
      <c r="E8" t="s">
        <v>47</v>
      </c>
      <c r="F8" t="str">
        <f t="shared" ca="1" si="2"/>
        <v>Rothärmel</v>
      </c>
      <c r="G8" t="str">
        <f t="shared" ca="1" si="3"/>
        <v>Fenja</v>
      </c>
      <c r="H8">
        <f t="shared" ca="1" si="4"/>
        <v>2013</v>
      </c>
      <c r="I8">
        <f t="shared" ca="1" si="5"/>
        <v>178</v>
      </c>
      <c r="J8">
        <f t="shared" ca="1" si="6"/>
        <v>0</v>
      </c>
      <c r="K8" t="str">
        <f t="shared" ca="1" si="7"/>
        <v xml:space="preserve">701 Allgäu</v>
      </c>
      <c r="L8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Rothärmel, Fenja 2013 701 Allgäu Schüler</v>
      </c>
      <c r="M8" s="81">
        <f ca="1">_xlfn.NUMBERVALUE(LEFT(Einzelschützen[[#This Row],[Gau]],3))</f>
        <v>701</v>
      </c>
      <c r="N8">
        <f ca="1">COUNTIF(Einzelschützen[[#All],[ID Schütze]],Einzelschützen[[#This Row],[ID Schütze]])</f>
        <v>3</v>
      </c>
      <c r="O8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8">
        <f ca="1">IF(Einzelschützen[[#This Row],[Vorkampf]]="",Einzelschützen[[#This Row],[Rückkampf Schütze]],Einzelschützen[[#This Row],[Vorkampf]]+Einzelschützen[[#This Row],[Rückkampf Schütze]])</f>
        <v>178</v>
      </c>
      <c r="Q8">
        <f ca="1">IF(Einzelschützen[[#This Row],[Klasse]]=Einzelschützen[[#Headers],[Schüler]],Einzelschützen[[#This Row],[Gesamt]],0)</f>
        <v>178</v>
      </c>
      <c r="R8">
        <f>IF(Einzelschützen[[#This Row],[Klasse]]=Einzelschützen[[#Headers],[Jugend]],Einzelschützen[[#This Row],[Gesamt]],0)</f>
        <v>0</v>
      </c>
      <c r="S8">
        <f>IF(Einzelschützen[[#This Row],[Klasse]]=Einzelschützen[[#Headers],[Junioren]],Einzelschützen[[#This Row],[Gesamt]],0)</f>
        <v>0</v>
      </c>
      <c r="T8">
        <f>IF(Einzelschützen[[#This Row],[Klasse]]=Einzelschützen[[#Headers],[Pistole]],Einzelschützen[[#This Row],[Gesamt]],0)</f>
        <v>0</v>
      </c>
      <c r="U8" t="e">
        <f ca="1">IF(Einzelschützen[[#This Row],[Schüler]]&gt;0,_xlfn.RANK.EQ(Einzelschützen[[#This Row],[Schüler]],Einzelschützen[[#All],[Schüler]])+ROW(Einzelschützen[[#This Row],[Rang Schüler]])/1000,"")</f>
        <v>#N/A</v>
      </c>
      <c r="V8" t="str">
        <f>IF(Einzelschützen[[#This Row],[Jugend]]&gt;0,_xlfn.RANK.EQ(Einzelschützen[[#This Row],[Jugend]],Einzelschützen[[#All],[Jugend]])+ROW(Einzelschützen[[#This Row],[Rang Jugend]])/1000,"")</f>
        <v/>
      </c>
      <c r="W8" t="str">
        <f>IF(Einzelschützen[[#This Row],[Junioren]]&gt;0,_xlfn.RANK.EQ(Einzelschützen[[#This Row],[Junioren]],Einzelschützen[[#All],[Junioren]])+ROW(Einzelschützen[[#This Row],[Rang Junioren]])/1000,"")</f>
        <v/>
      </c>
      <c r="X8" t="str">
        <f>IF(Einzelschützen[[#This Row],[Pistole]]&gt;0,_xlfn.RANK.EQ(Einzelschützen[[#This Row],[Pistole]],Einzelschützen[[#All],[Pistole]])+ROW(Einzelschützen[[#This Row],[Rang Pistole]])/1000,"")</f>
        <v/>
      </c>
    </row>
    <row r="9">
      <c r="A9" t="e">
        <f ca="1">MAX(Einzelschützen[[#This Row],[Rang Schüler]:[Rang Pistole]])</f>
        <v>#N/A</v>
      </c>
      <c r="B9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9" t="s">
        <v>95</v>
      </c>
      <c r="D9" t="str">
        <f>VLOOKUP(LEFT(Einzelschützen[[#This Row],[Schütze]],1),Klasse,2,FALSE)</f>
        <v>Schüler</v>
      </c>
      <c r="E9" t="s">
        <v>47</v>
      </c>
      <c r="F9" t="str">
        <f t="shared" ca="1" si="2"/>
        <v>Maurus</v>
      </c>
      <c r="G9" t="str">
        <f t="shared" ca="1" si="3"/>
        <v>Dominik</v>
      </c>
      <c r="H9">
        <f t="shared" ca="1" si="4"/>
        <v>2012</v>
      </c>
      <c r="I9">
        <f t="shared" ca="1" si="5"/>
        <v>168</v>
      </c>
      <c r="J9">
        <f t="shared" ca="1" si="6"/>
        <v>0</v>
      </c>
      <c r="K9" t="str">
        <f t="shared" ca="1" si="7"/>
        <v xml:space="preserve">701 Allgäu</v>
      </c>
      <c r="L9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Maurus, Dominik 2012 701 Allgäu Schüler</v>
      </c>
      <c r="M9" s="81">
        <f ca="1">_xlfn.NUMBERVALUE(LEFT(Einzelschützen[[#This Row],[Gau]],3))</f>
        <v>701</v>
      </c>
      <c r="N9">
        <f ca="1">COUNTIF(Einzelschützen[[#All],[ID Schütze]],Einzelschützen[[#This Row],[ID Schütze]])</f>
        <v>2</v>
      </c>
      <c r="O9" t="e">
        <f ca="1">IF(Einzelschützen[[#This Row],[Anzahl]]=2,IF(Einzelschützen[[#This Row],[Rückkampf]]=0,VLOOKUP(Einzelschützen[[#This Row],[ID Schütze]],Einzelschützen[],9,FALSE),0),Einzelschützen[[#This Row],[Rückkampf]])</f>
        <v>#N/A</v>
      </c>
      <c r="P9" t="e">
        <f ca="1">IF(Einzelschützen[[#This Row],[Vorkampf]]="",Einzelschützen[[#This Row],[Rückkampf Schütze]],Einzelschützen[[#This Row],[Vorkampf]]+Einzelschützen[[#This Row],[Rückkampf Schütze]])</f>
        <v>#N/A</v>
      </c>
      <c r="Q9" t="e">
        <f ca="1">IF(Einzelschützen[[#This Row],[Klasse]]=Einzelschützen[[#Headers],[Schüler]],Einzelschützen[[#This Row],[Gesamt]],0)</f>
        <v>#N/A</v>
      </c>
      <c r="R9">
        <f>IF(Einzelschützen[[#This Row],[Klasse]]=Einzelschützen[[#Headers],[Jugend]],Einzelschützen[[#This Row],[Gesamt]],0)</f>
        <v>0</v>
      </c>
      <c r="S9">
        <f>IF(Einzelschützen[[#This Row],[Klasse]]=Einzelschützen[[#Headers],[Junioren]],Einzelschützen[[#This Row],[Gesamt]],0)</f>
        <v>0</v>
      </c>
      <c r="T9">
        <f>IF(Einzelschützen[[#This Row],[Klasse]]=Einzelschützen[[#Headers],[Pistole]],Einzelschützen[[#This Row],[Gesamt]],0)</f>
        <v>0</v>
      </c>
      <c r="U9" t="e">
        <f ca="1">IF(Einzelschützen[[#This Row],[Schüler]]&gt;0,_xlfn.RANK.EQ(Einzelschützen[[#This Row],[Schüler]],Einzelschützen[[#All],[Schüler]])+ROW(Einzelschützen[[#This Row],[Rang Schüler]])/1000,"")</f>
        <v>#N/A</v>
      </c>
      <c r="V9" t="str">
        <f>IF(Einzelschützen[[#This Row],[Jugend]]&gt;0,_xlfn.RANK.EQ(Einzelschützen[[#This Row],[Jugend]],Einzelschützen[[#All],[Jugend]])+ROW(Einzelschützen[[#This Row],[Rang Jugend]])/1000,"")</f>
        <v/>
      </c>
      <c r="W9" t="str">
        <f>IF(Einzelschützen[[#This Row],[Junioren]]&gt;0,_xlfn.RANK.EQ(Einzelschützen[[#This Row],[Junioren]],Einzelschützen[[#All],[Junioren]])+ROW(Einzelschützen[[#This Row],[Rang Junioren]])/1000,"")</f>
        <v/>
      </c>
      <c r="X9" t="str">
        <f>IF(Einzelschützen[[#This Row],[Pistole]]&gt;0,_xlfn.RANK.EQ(Einzelschützen[[#This Row],[Pistole]],Einzelschützen[[#All],[Pistole]])+ROW(Einzelschützen[[#This Row],[Rang Pistole]])/1000,"")</f>
        <v/>
      </c>
    </row>
    <row r="10">
      <c r="A10">
        <f ca="1">MAX(Einzelschützen[[#This Row],[Rang Schüler]:[Rang Pistole]])</f>
        <v>0</v>
      </c>
      <c r="B10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 xml:space="preserve">Öttle, Janna 2012 701 Allgäu Schüler</v>
      </c>
      <c r="C10" t="s">
        <v>54</v>
      </c>
      <c r="D10" t="str">
        <f>VLOOKUP(LEFT(Einzelschützen[[#This Row],[Schütze]],1),Klasse,2,FALSE)</f>
        <v>Schüler</v>
      </c>
      <c r="E10" t="s">
        <v>218</v>
      </c>
      <c r="F10" t="str">
        <f t="shared" ca="1" si="2"/>
        <v>Öttle</v>
      </c>
      <c r="G10" t="str">
        <f t="shared" ca="1" si="3"/>
        <v>Janna</v>
      </c>
      <c r="H10">
        <f t="shared" ca="1" si="4"/>
        <v>2012</v>
      </c>
      <c r="I10" t="str">
        <f t="shared" ca="1" si="5"/>
        <v/>
      </c>
      <c r="J10">
        <f t="shared" ca="1" si="6"/>
        <v>185</v>
      </c>
      <c r="K10" t="str">
        <f t="shared" ca="1" si="7"/>
        <v xml:space="preserve">701 Allgäu</v>
      </c>
      <c r="L10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Öttle, Janna 2012 701 Allgäu Schüler</v>
      </c>
      <c r="M10" s="81">
        <f ca="1">_xlfn.NUMBERVALUE(LEFT(Einzelschützen[[#This Row],[Gau]],3))</f>
        <v>701</v>
      </c>
      <c r="N10">
        <f ca="1">COUNTIF(Einzelschützen[[#All],[ID Schütze]],Einzelschützen[[#This Row],[ID Schütze]])</f>
        <v>2</v>
      </c>
      <c r="O10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10">
        <f ca="1">IF(Einzelschützen[[#This Row],[Vorkampf]]="",Einzelschützen[[#This Row],[Rückkampf Schütze]],Einzelschützen[[#This Row],[Vorkampf]]+Einzelschützen[[#This Row],[Rückkampf Schütze]])</f>
        <v>0</v>
      </c>
      <c r="Q10">
        <f ca="1">IF(Einzelschützen[[#This Row],[Klasse]]=Einzelschützen[[#Headers],[Schüler]],Einzelschützen[[#This Row],[Gesamt]],0)</f>
        <v>0</v>
      </c>
      <c r="R10">
        <f>IF(Einzelschützen[[#This Row],[Klasse]]=Einzelschützen[[#Headers],[Jugend]],Einzelschützen[[#This Row],[Gesamt]],0)</f>
        <v>0</v>
      </c>
      <c r="S10">
        <f>IF(Einzelschützen[[#This Row],[Klasse]]=Einzelschützen[[#Headers],[Junioren]],Einzelschützen[[#This Row],[Gesamt]],0)</f>
        <v>0</v>
      </c>
      <c r="T10">
        <f>IF(Einzelschützen[[#This Row],[Klasse]]=Einzelschützen[[#Headers],[Pistole]],Einzelschützen[[#This Row],[Gesamt]],0)</f>
        <v>0</v>
      </c>
      <c r="U10" t="str">
        <f ca="1">IF(Einzelschützen[[#This Row],[Schüler]]&gt;0,_xlfn.RANK.EQ(Einzelschützen[[#This Row],[Schüler]],Einzelschützen[[#All],[Schüler]])+ROW(Einzelschützen[[#This Row],[Rang Schüler]])/1000,"")</f>
        <v/>
      </c>
      <c r="V10" t="str">
        <f>IF(Einzelschützen[[#This Row],[Jugend]]&gt;0,_xlfn.RANK.EQ(Einzelschützen[[#This Row],[Jugend]],Einzelschützen[[#All],[Jugend]])+ROW(Einzelschützen[[#This Row],[Rang Jugend]])/1000,"")</f>
        <v/>
      </c>
      <c r="W10" t="str">
        <f>IF(Einzelschützen[[#This Row],[Junioren]]&gt;0,_xlfn.RANK.EQ(Einzelschützen[[#This Row],[Junioren]],Einzelschützen[[#All],[Junioren]])+ROW(Einzelschützen[[#This Row],[Rang Junioren]])/1000,"")</f>
        <v/>
      </c>
      <c r="X10" t="str">
        <f>IF(Einzelschützen[[#This Row],[Pistole]]&gt;0,_xlfn.RANK.EQ(Einzelschützen[[#This Row],[Pistole]],Einzelschützen[[#All],[Pistole]])+ROW(Einzelschützen[[#This Row],[Rang Pistole]])/1000,"")</f>
        <v/>
      </c>
    </row>
    <row r="11">
      <c r="A11" t="e">
        <f ca="1">MAX(Einzelschützen[[#This Row],[Rang Schüler]:[Rang Pistole]])</f>
        <v>#N/A</v>
      </c>
      <c r="B1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 xml:space="preserve">Rietzler, Katharina 2012 701 Allgäu Schüler</v>
      </c>
      <c r="C11" t="s">
        <v>60</v>
      </c>
      <c r="D11" t="str">
        <f>VLOOKUP(LEFT(Einzelschützen[[#This Row],[Schütze]],1),Klasse,2,FALSE)</f>
        <v>Schüler</v>
      </c>
      <c r="E11" t="s">
        <v>218</v>
      </c>
      <c r="F11" t="str">
        <f t="shared" ca="1" si="2"/>
        <v>Rietzler</v>
      </c>
      <c r="G11" t="str">
        <f t="shared" ca="1" si="3"/>
        <v>Katharina</v>
      </c>
      <c r="H11">
        <f t="shared" ca="1" si="4"/>
        <v>2012</v>
      </c>
      <c r="I11" t="str">
        <f t="shared" ca="1" si="5"/>
        <v/>
      </c>
      <c r="J11">
        <f t="shared" ca="1" si="6"/>
        <v>179</v>
      </c>
      <c r="K11" t="str">
        <f t="shared" ca="1" si="7"/>
        <v xml:space="preserve">701 Allgäu</v>
      </c>
      <c r="L11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Rietzler, Katharina 2012 701 Allgäu Schüler</v>
      </c>
      <c r="M11" s="81">
        <f ca="1">_xlfn.NUMBERVALUE(LEFT(Einzelschützen[[#This Row],[Gau]],3))</f>
        <v>701</v>
      </c>
      <c r="N11">
        <f ca="1">COUNTIF(Einzelschützen[[#All],[ID Schütze]],Einzelschützen[[#This Row],[ID Schütze]])</f>
        <v>4</v>
      </c>
      <c r="O11">
        <f ca="1">IF(Einzelschützen[[#This Row],[Anzahl]]=2,IF(Einzelschützen[[#This Row],[Rückkampf]]=0,VLOOKUP(Einzelschützen[[#This Row],[ID Schütze]],Einzelschützen[],9,FALSE),0),Einzelschützen[[#This Row],[Rückkampf]])</f>
        <v>179</v>
      </c>
      <c r="P11">
        <f ca="1">IF(Einzelschützen[[#This Row],[Vorkampf]]="",Einzelschützen[[#This Row],[Rückkampf Schütze]],Einzelschützen[[#This Row],[Vorkampf]]+Einzelschützen[[#This Row],[Rückkampf Schütze]])</f>
        <v>179</v>
      </c>
      <c r="Q11">
        <f ca="1">IF(Einzelschützen[[#This Row],[Klasse]]=Einzelschützen[[#Headers],[Schüler]],Einzelschützen[[#This Row],[Gesamt]],0)</f>
        <v>179</v>
      </c>
      <c r="R11">
        <f>IF(Einzelschützen[[#This Row],[Klasse]]=Einzelschützen[[#Headers],[Jugend]],Einzelschützen[[#This Row],[Gesamt]],0)</f>
        <v>0</v>
      </c>
      <c r="S11">
        <f>IF(Einzelschützen[[#This Row],[Klasse]]=Einzelschützen[[#Headers],[Junioren]],Einzelschützen[[#This Row],[Gesamt]],0)</f>
        <v>0</v>
      </c>
      <c r="T11">
        <f>IF(Einzelschützen[[#This Row],[Klasse]]=Einzelschützen[[#Headers],[Pistole]],Einzelschützen[[#This Row],[Gesamt]],0)</f>
        <v>0</v>
      </c>
      <c r="U11" t="e">
        <f ca="1">IF(Einzelschützen[[#This Row],[Schüler]]&gt;0,_xlfn.RANK.EQ(Einzelschützen[[#This Row],[Schüler]],Einzelschützen[[#All],[Schüler]])+ROW(Einzelschützen[[#This Row],[Rang Schüler]])/1000,"")</f>
        <v>#N/A</v>
      </c>
      <c r="V11" t="str">
        <f>IF(Einzelschützen[[#This Row],[Jugend]]&gt;0,_xlfn.RANK.EQ(Einzelschützen[[#This Row],[Jugend]],Einzelschützen[[#All],[Jugend]])+ROW(Einzelschützen[[#This Row],[Rang Jugend]])/1000,"")</f>
        <v/>
      </c>
      <c r="W11" t="str">
        <f>IF(Einzelschützen[[#This Row],[Junioren]]&gt;0,_xlfn.RANK.EQ(Einzelschützen[[#This Row],[Junioren]],Einzelschützen[[#All],[Junioren]])+ROW(Einzelschützen[[#This Row],[Rang Junioren]])/1000,"")</f>
        <v/>
      </c>
      <c r="X11" t="str">
        <f>IF(Einzelschützen[[#This Row],[Pistole]]&gt;0,_xlfn.RANK.EQ(Einzelschützen[[#This Row],[Pistole]],Einzelschützen[[#All],[Pistole]])+ROW(Einzelschützen[[#This Row],[Rang Pistole]])/1000,"")</f>
        <v/>
      </c>
    </row>
    <row r="12">
      <c r="A12" t="e">
        <f ca="1">MAX(Einzelschützen[[#This Row],[Rang Schüler]:[Rang Pistole]])</f>
        <v>#N/A</v>
      </c>
      <c r="B12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 xml:space="preserve">Müller, Julia 2013 701 Allgäu Schüler</v>
      </c>
      <c r="C12" t="s">
        <v>66</v>
      </c>
      <c r="D12" t="str">
        <f>VLOOKUP(LEFT(Einzelschützen[[#This Row],[Schütze]],1),Klasse,2,FALSE)</f>
        <v>Schüler</v>
      </c>
      <c r="E12" t="s">
        <v>218</v>
      </c>
      <c r="F12" t="str">
        <f t="shared" ca="1" si="2"/>
        <v>Müller</v>
      </c>
      <c r="G12" t="str">
        <f t="shared" ca="1" si="3"/>
        <v>Julia</v>
      </c>
      <c r="H12">
        <f t="shared" ca="1" si="4"/>
        <v>2013</v>
      </c>
      <c r="I12" t="str">
        <f t="shared" ca="1" si="5"/>
        <v/>
      </c>
      <c r="J12">
        <f t="shared" ca="1" si="6"/>
        <v>184</v>
      </c>
      <c r="K12" t="str">
        <f t="shared" ca="1" si="7"/>
        <v xml:space="preserve">701 Allgäu</v>
      </c>
      <c r="L12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Müller, Julia 2013 701 Allgäu Schüler</v>
      </c>
      <c r="M12" s="81">
        <f ca="1">_xlfn.NUMBERVALUE(LEFT(Einzelschützen[[#This Row],[Gau]],3))</f>
        <v>701</v>
      </c>
      <c r="N12">
        <f ca="1">COUNTIF(Einzelschützen[[#All],[ID Schütze]],Einzelschützen[[#This Row],[ID Schütze]])</f>
        <v>4</v>
      </c>
      <c r="O12">
        <f ca="1">IF(Einzelschützen[[#This Row],[Anzahl]]=2,IF(Einzelschützen[[#This Row],[Rückkampf]]=0,VLOOKUP(Einzelschützen[[#This Row],[ID Schütze]],Einzelschützen[],9,FALSE),0),Einzelschützen[[#This Row],[Rückkampf]])</f>
        <v>184</v>
      </c>
      <c r="P12">
        <f ca="1">IF(Einzelschützen[[#This Row],[Vorkampf]]="",Einzelschützen[[#This Row],[Rückkampf Schütze]],Einzelschützen[[#This Row],[Vorkampf]]+Einzelschützen[[#This Row],[Rückkampf Schütze]])</f>
        <v>184</v>
      </c>
      <c r="Q12">
        <f ca="1">IF(Einzelschützen[[#This Row],[Klasse]]=Einzelschützen[[#Headers],[Schüler]],Einzelschützen[[#This Row],[Gesamt]],0)</f>
        <v>184</v>
      </c>
      <c r="R12">
        <f>IF(Einzelschützen[[#This Row],[Klasse]]=Einzelschützen[[#Headers],[Jugend]],Einzelschützen[[#This Row],[Gesamt]],0)</f>
        <v>0</v>
      </c>
      <c r="S12">
        <f>IF(Einzelschützen[[#This Row],[Klasse]]=Einzelschützen[[#Headers],[Junioren]],Einzelschützen[[#This Row],[Gesamt]],0)</f>
        <v>0</v>
      </c>
      <c r="T12">
        <f>IF(Einzelschützen[[#This Row],[Klasse]]=Einzelschützen[[#Headers],[Pistole]],Einzelschützen[[#This Row],[Gesamt]],0)</f>
        <v>0</v>
      </c>
      <c r="U12" t="e">
        <f ca="1">IF(Einzelschützen[[#This Row],[Schüler]]&gt;0,_xlfn.RANK.EQ(Einzelschützen[[#This Row],[Schüler]],Einzelschützen[[#All],[Schüler]])+ROW(Einzelschützen[[#This Row],[Rang Schüler]])/1000,"")</f>
        <v>#N/A</v>
      </c>
      <c r="V12" t="str">
        <f>IF(Einzelschützen[[#This Row],[Jugend]]&gt;0,_xlfn.RANK.EQ(Einzelschützen[[#This Row],[Jugend]],Einzelschützen[[#All],[Jugend]])+ROW(Einzelschützen[[#This Row],[Rang Jugend]])/1000,"")</f>
        <v/>
      </c>
      <c r="W12" t="str">
        <f>IF(Einzelschützen[[#This Row],[Junioren]]&gt;0,_xlfn.RANK.EQ(Einzelschützen[[#This Row],[Junioren]],Einzelschützen[[#All],[Junioren]])+ROW(Einzelschützen[[#This Row],[Rang Junioren]])/1000,"")</f>
        <v/>
      </c>
      <c r="X12" t="str">
        <f>IF(Einzelschützen[[#This Row],[Pistole]]&gt;0,_xlfn.RANK.EQ(Einzelschützen[[#This Row],[Pistole]],Einzelschützen[[#All],[Pistole]])+ROW(Einzelschützen[[#This Row],[Rang Pistole]])/1000,"")</f>
        <v/>
      </c>
    </row>
    <row r="13">
      <c r="A13" t="e">
        <f ca="1">MAX(Einzelschützen[[#This Row],[Rang Schüler]:[Rang Pistole]])</f>
        <v>#N/A</v>
      </c>
      <c r="B13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 xml:space="preserve">Hartmann, Paula 2012 701 Allgäu Schüler</v>
      </c>
      <c r="C13" t="s">
        <v>71</v>
      </c>
      <c r="D13" t="str">
        <f>VLOOKUP(LEFT(Einzelschützen[[#This Row],[Schütze]],1),Klasse,2,FALSE)</f>
        <v>Schüler</v>
      </c>
      <c r="E13" t="s">
        <v>218</v>
      </c>
      <c r="F13" t="str">
        <f t="shared" ca="1" si="2"/>
        <v>Hartmann</v>
      </c>
      <c r="G13" t="str">
        <f t="shared" ca="1" si="3"/>
        <v>Paula</v>
      </c>
      <c r="H13">
        <f t="shared" ca="1" si="4"/>
        <v>2012</v>
      </c>
      <c r="I13" t="str">
        <f t="shared" ca="1" si="5"/>
        <v/>
      </c>
      <c r="J13">
        <f t="shared" ca="1" si="6"/>
        <v>184</v>
      </c>
      <c r="K13" t="str">
        <f t="shared" ca="1" si="7"/>
        <v xml:space="preserve">701 Allgäu</v>
      </c>
      <c r="L13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Hartmann, Paula 2012 701 Allgäu Schüler</v>
      </c>
      <c r="M13" s="81">
        <f ca="1">_xlfn.NUMBERVALUE(LEFT(Einzelschützen[[#This Row],[Gau]],3))</f>
        <v>701</v>
      </c>
      <c r="N13">
        <f ca="1">COUNTIF(Einzelschützen[[#All],[ID Schütze]],Einzelschützen[[#This Row],[ID Schütze]])</f>
        <v>4</v>
      </c>
      <c r="O13">
        <f ca="1">IF(Einzelschützen[[#This Row],[Anzahl]]=2,IF(Einzelschützen[[#This Row],[Rückkampf]]=0,VLOOKUP(Einzelschützen[[#This Row],[ID Schütze]],Einzelschützen[],9,FALSE),0),Einzelschützen[[#This Row],[Rückkampf]])</f>
        <v>184</v>
      </c>
      <c r="P13">
        <f ca="1">IF(Einzelschützen[[#This Row],[Vorkampf]]="",Einzelschützen[[#This Row],[Rückkampf Schütze]],Einzelschützen[[#This Row],[Vorkampf]]+Einzelschützen[[#This Row],[Rückkampf Schütze]])</f>
        <v>184</v>
      </c>
      <c r="Q13">
        <f ca="1">IF(Einzelschützen[[#This Row],[Klasse]]=Einzelschützen[[#Headers],[Schüler]],Einzelschützen[[#This Row],[Gesamt]],0)</f>
        <v>184</v>
      </c>
      <c r="R13">
        <f>IF(Einzelschützen[[#This Row],[Klasse]]=Einzelschützen[[#Headers],[Jugend]],Einzelschützen[[#This Row],[Gesamt]],0)</f>
        <v>0</v>
      </c>
      <c r="S13">
        <f>IF(Einzelschützen[[#This Row],[Klasse]]=Einzelschützen[[#Headers],[Junioren]],Einzelschützen[[#This Row],[Gesamt]],0)</f>
        <v>0</v>
      </c>
      <c r="T13">
        <f>IF(Einzelschützen[[#This Row],[Klasse]]=Einzelschützen[[#Headers],[Pistole]],Einzelschützen[[#This Row],[Gesamt]],0)</f>
        <v>0</v>
      </c>
      <c r="U13" t="e">
        <f ca="1">IF(Einzelschützen[[#This Row],[Schüler]]&gt;0,_xlfn.RANK.EQ(Einzelschützen[[#This Row],[Schüler]],Einzelschützen[[#All],[Schüler]])+ROW(Einzelschützen[[#This Row],[Rang Schüler]])/1000,"")</f>
        <v>#N/A</v>
      </c>
      <c r="V13" t="str">
        <f>IF(Einzelschützen[[#This Row],[Jugend]]&gt;0,_xlfn.RANK.EQ(Einzelschützen[[#This Row],[Jugend]],Einzelschützen[[#All],[Jugend]])+ROW(Einzelschützen[[#This Row],[Rang Jugend]])/1000,"")</f>
        <v/>
      </c>
      <c r="W13" t="str">
        <f>IF(Einzelschützen[[#This Row],[Junioren]]&gt;0,_xlfn.RANK.EQ(Einzelschützen[[#This Row],[Junioren]],Einzelschützen[[#All],[Junioren]])+ROW(Einzelschützen[[#This Row],[Rang Junioren]])/1000,"")</f>
        <v/>
      </c>
      <c r="X13" t="str">
        <f>IF(Einzelschützen[[#This Row],[Pistole]]&gt;0,_xlfn.RANK.EQ(Einzelschützen[[#This Row],[Pistole]],Einzelschützen[[#All],[Pistole]])+ROW(Einzelschützen[[#This Row],[Rang Pistole]])/1000,"")</f>
        <v/>
      </c>
    </row>
    <row r="14">
      <c r="A14" t="e">
        <f ca="1">MAX(Einzelschützen[[#This Row],[Rang Schüler]:[Rang Pistole]])</f>
        <v>#N/A</v>
      </c>
      <c r="B14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 xml:space="preserve">Kutzer, Lucia 2012 701 Allgäu Schüler</v>
      </c>
      <c r="C14" t="s">
        <v>77</v>
      </c>
      <c r="D14" t="str">
        <f>VLOOKUP(LEFT(Einzelschützen[[#This Row],[Schütze]],1),Klasse,2,FALSE)</f>
        <v>Schüler</v>
      </c>
      <c r="E14" t="s">
        <v>218</v>
      </c>
      <c r="F14" t="str">
        <f t="shared" ca="1" si="2"/>
        <v>Kutzer</v>
      </c>
      <c r="G14" t="str">
        <f t="shared" ca="1" si="3"/>
        <v>Lucia</v>
      </c>
      <c r="H14">
        <f t="shared" ca="1" si="4"/>
        <v>2012</v>
      </c>
      <c r="I14" t="str">
        <f t="shared" ca="1" si="5"/>
        <v/>
      </c>
      <c r="J14">
        <f t="shared" ca="1" si="6"/>
        <v>188</v>
      </c>
      <c r="K14" t="str">
        <f t="shared" ca="1" si="7"/>
        <v xml:space="preserve">701 Allgäu</v>
      </c>
      <c r="L14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Kutzer, Lucia 2012 701 Allgäu Schüler</v>
      </c>
      <c r="M14" s="81">
        <f ca="1">_xlfn.NUMBERVALUE(LEFT(Einzelschützen[[#This Row],[Gau]],3))</f>
        <v>701</v>
      </c>
      <c r="N14">
        <f ca="1">COUNTIF(Einzelschützen[[#All],[ID Schütze]],Einzelschützen[[#This Row],[ID Schütze]])</f>
        <v>4</v>
      </c>
      <c r="O14">
        <f ca="1">IF(Einzelschützen[[#This Row],[Anzahl]]=2,IF(Einzelschützen[[#This Row],[Rückkampf]]=0,VLOOKUP(Einzelschützen[[#This Row],[ID Schütze]],Einzelschützen[],9,FALSE),0),Einzelschützen[[#This Row],[Rückkampf]])</f>
        <v>188</v>
      </c>
      <c r="P14">
        <f ca="1">IF(Einzelschützen[[#This Row],[Vorkampf]]="",Einzelschützen[[#This Row],[Rückkampf Schütze]],Einzelschützen[[#This Row],[Vorkampf]]+Einzelschützen[[#This Row],[Rückkampf Schütze]])</f>
        <v>188</v>
      </c>
      <c r="Q14">
        <f ca="1">IF(Einzelschützen[[#This Row],[Klasse]]=Einzelschützen[[#Headers],[Schüler]],Einzelschützen[[#This Row],[Gesamt]],0)</f>
        <v>188</v>
      </c>
      <c r="R14">
        <f>IF(Einzelschützen[[#This Row],[Klasse]]=Einzelschützen[[#Headers],[Jugend]],Einzelschützen[[#This Row],[Gesamt]],0)</f>
        <v>0</v>
      </c>
      <c r="S14">
        <f>IF(Einzelschützen[[#This Row],[Klasse]]=Einzelschützen[[#Headers],[Junioren]],Einzelschützen[[#This Row],[Gesamt]],0)</f>
        <v>0</v>
      </c>
      <c r="T14">
        <f>IF(Einzelschützen[[#This Row],[Klasse]]=Einzelschützen[[#Headers],[Pistole]],Einzelschützen[[#This Row],[Gesamt]],0)</f>
        <v>0</v>
      </c>
      <c r="U14" t="e">
        <f ca="1">IF(Einzelschützen[[#This Row],[Schüler]]&gt;0,_xlfn.RANK.EQ(Einzelschützen[[#This Row],[Schüler]],Einzelschützen[[#All],[Schüler]])+ROW(Einzelschützen[[#This Row],[Rang Schüler]])/1000,"")</f>
        <v>#N/A</v>
      </c>
      <c r="V14" t="str">
        <f>IF(Einzelschützen[[#This Row],[Jugend]]&gt;0,_xlfn.RANK.EQ(Einzelschützen[[#This Row],[Jugend]],Einzelschützen[[#All],[Jugend]])+ROW(Einzelschützen[[#This Row],[Rang Jugend]])/1000,"")</f>
        <v/>
      </c>
      <c r="W14" t="str">
        <f>IF(Einzelschützen[[#This Row],[Junioren]]&gt;0,_xlfn.RANK.EQ(Einzelschützen[[#This Row],[Junioren]],Einzelschützen[[#All],[Junioren]])+ROW(Einzelschützen[[#This Row],[Rang Junioren]])/1000,"")</f>
        <v/>
      </c>
      <c r="X14" t="str">
        <f>IF(Einzelschützen[[#This Row],[Pistole]]&gt;0,_xlfn.RANK.EQ(Einzelschützen[[#This Row],[Pistole]],Einzelschützen[[#All],[Pistole]])+ROW(Einzelschützen[[#This Row],[Rang Pistole]])/1000,"")</f>
        <v/>
      </c>
    </row>
    <row r="15">
      <c r="A15" t="e">
        <f ca="1">MAX(Einzelschützen[[#This Row],[Rang Schüler]:[Rang Pistole]])</f>
        <v>#N/A</v>
      </c>
      <c r="B15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 xml:space="preserve">Rothärmel, Fenja 2013 701 Allgäu Schüler</v>
      </c>
      <c r="C15" t="s">
        <v>83</v>
      </c>
      <c r="D15" t="str">
        <f>VLOOKUP(LEFT(Einzelschützen[[#This Row],[Schütze]],1),Klasse,2,FALSE)</f>
        <v>Schüler</v>
      </c>
      <c r="E15" t="s">
        <v>218</v>
      </c>
      <c r="F15" t="str">
        <f t="shared" ca="1" si="2"/>
        <v>Rothärmel</v>
      </c>
      <c r="G15" t="str">
        <f t="shared" ca="1" si="3"/>
        <v>Fenja</v>
      </c>
      <c r="H15">
        <f t="shared" ca="1" si="4"/>
        <v>2013</v>
      </c>
      <c r="I15" t="str">
        <f t="shared" ca="1" si="5"/>
        <v/>
      </c>
      <c r="J15">
        <f t="shared" ca="1" si="6"/>
        <v>177</v>
      </c>
      <c r="K15" t="str">
        <f t="shared" ca="1" si="7"/>
        <v xml:space="preserve">701 Allgäu</v>
      </c>
      <c r="L15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Rothärmel, Fenja 2013 701 Allgäu Schüler</v>
      </c>
      <c r="M15" s="81">
        <f ca="1">_xlfn.NUMBERVALUE(LEFT(Einzelschützen[[#This Row],[Gau]],3))</f>
        <v>701</v>
      </c>
      <c r="N15">
        <f ca="1">COUNTIF(Einzelschützen[[#All],[ID Schütze]],Einzelschützen[[#This Row],[ID Schütze]])</f>
        <v>4</v>
      </c>
      <c r="O15">
        <f ca="1">IF(Einzelschützen[[#This Row],[Anzahl]]=2,IF(Einzelschützen[[#This Row],[Rückkampf]]=0,VLOOKUP(Einzelschützen[[#This Row],[ID Schütze]],Einzelschützen[],9,FALSE),0),Einzelschützen[[#This Row],[Rückkampf]])</f>
        <v>177</v>
      </c>
      <c r="P15">
        <f ca="1">IF(Einzelschützen[[#This Row],[Vorkampf]]="",Einzelschützen[[#This Row],[Rückkampf Schütze]],Einzelschützen[[#This Row],[Vorkampf]]+Einzelschützen[[#This Row],[Rückkampf Schütze]])</f>
        <v>177</v>
      </c>
      <c r="Q15">
        <f ca="1">IF(Einzelschützen[[#This Row],[Klasse]]=Einzelschützen[[#Headers],[Schüler]],Einzelschützen[[#This Row],[Gesamt]],0)</f>
        <v>177</v>
      </c>
      <c r="R15">
        <f>IF(Einzelschützen[[#This Row],[Klasse]]=Einzelschützen[[#Headers],[Jugend]],Einzelschützen[[#This Row],[Gesamt]],0)</f>
        <v>0</v>
      </c>
      <c r="S15">
        <f>IF(Einzelschützen[[#This Row],[Klasse]]=Einzelschützen[[#Headers],[Junioren]],Einzelschützen[[#This Row],[Gesamt]],0)</f>
        <v>0</v>
      </c>
      <c r="T15">
        <f>IF(Einzelschützen[[#This Row],[Klasse]]=Einzelschützen[[#Headers],[Pistole]],Einzelschützen[[#This Row],[Gesamt]],0)</f>
        <v>0</v>
      </c>
      <c r="U15" t="e">
        <f ca="1">IF(Einzelschützen[[#This Row],[Schüler]]&gt;0,_xlfn.RANK.EQ(Einzelschützen[[#This Row],[Schüler]],Einzelschützen[[#All],[Schüler]])+ROW(Einzelschützen[[#This Row],[Rang Schüler]])/1000,"")</f>
        <v>#N/A</v>
      </c>
      <c r="V15" t="str">
        <f>IF(Einzelschützen[[#This Row],[Jugend]]&gt;0,_xlfn.RANK.EQ(Einzelschützen[[#This Row],[Jugend]],Einzelschützen[[#All],[Jugend]])+ROW(Einzelschützen[[#This Row],[Rang Jugend]])/1000,"")</f>
        <v/>
      </c>
      <c r="W15" t="str">
        <f>IF(Einzelschützen[[#This Row],[Junioren]]&gt;0,_xlfn.RANK.EQ(Einzelschützen[[#This Row],[Junioren]],Einzelschützen[[#All],[Junioren]])+ROW(Einzelschützen[[#This Row],[Rang Junioren]])/1000,"")</f>
        <v/>
      </c>
      <c r="X15" t="str">
        <f>IF(Einzelschützen[[#This Row],[Pistole]]&gt;0,_xlfn.RANK.EQ(Einzelschützen[[#This Row],[Pistole]],Einzelschützen[[#All],[Pistole]])+ROW(Einzelschützen[[#This Row],[Rang Pistole]])/1000,"")</f>
        <v/>
      </c>
    </row>
    <row r="16">
      <c r="A16" t="e">
        <f ca="1">MAX(Einzelschützen[[#This Row],[Rang Schüler]:[Rang Pistole]])</f>
        <v>#N/A</v>
      </c>
      <c r="B16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 xml:space="preserve">Heberle, Michael 2013 701 Allgäu Schüler</v>
      </c>
      <c r="C16" t="s">
        <v>89</v>
      </c>
      <c r="D16" t="str">
        <f>VLOOKUP(LEFT(Einzelschützen[[#This Row],[Schütze]],1),Klasse,2,FALSE)</f>
        <v>Schüler</v>
      </c>
      <c r="E16" t="s">
        <v>218</v>
      </c>
      <c r="F16" t="str">
        <f t="shared" ca="1" si="2"/>
        <v>Heberle</v>
      </c>
      <c r="G16" t="str">
        <f t="shared" ca="1" si="3"/>
        <v>Michael</v>
      </c>
      <c r="H16">
        <f t="shared" ca="1" si="4"/>
        <v>2013</v>
      </c>
      <c r="I16" t="str">
        <f t="shared" ca="1" si="5"/>
        <v/>
      </c>
      <c r="J16">
        <f t="shared" ca="1" si="6"/>
        <v>184</v>
      </c>
      <c r="K16" t="str">
        <f t="shared" ca="1" si="7"/>
        <v xml:space="preserve">701 Allgäu</v>
      </c>
      <c r="L16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Heberle, Michael 2013 701 Allgäu Schüler</v>
      </c>
      <c r="M16" s="81">
        <f ca="1">_xlfn.NUMBERVALUE(LEFT(Einzelschützen[[#This Row],[Gau]],3))</f>
        <v>701</v>
      </c>
      <c r="N16">
        <f ca="1">COUNTIF(Einzelschützen[[#All],[ID Schütze]],Einzelschützen[[#This Row],[ID Schütze]])</f>
        <v>4</v>
      </c>
      <c r="O16">
        <f ca="1">IF(Einzelschützen[[#This Row],[Anzahl]]=2,IF(Einzelschützen[[#This Row],[Rückkampf]]=0,VLOOKUP(Einzelschützen[[#This Row],[ID Schütze]],Einzelschützen[],9,FALSE),0),Einzelschützen[[#This Row],[Rückkampf]])</f>
        <v>184</v>
      </c>
      <c r="P16">
        <f ca="1">IF(Einzelschützen[[#This Row],[Vorkampf]]="",Einzelschützen[[#This Row],[Rückkampf Schütze]],Einzelschützen[[#This Row],[Vorkampf]]+Einzelschützen[[#This Row],[Rückkampf Schütze]])</f>
        <v>184</v>
      </c>
      <c r="Q16">
        <f ca="1">IF(Einzelschützen[[#This Row],[Klasse]]=Einzelschützen[[#Headers],[Schüler]],Einzelschützen[[#This Row],[Gesamt]],0)</f>
        <v>184</v>
      </c>
      <c r="R16">
        <f>IF(Einzelschützen[[#This Row],[Klasse]]=Einzelschützen[[#Headers],[Jugend]],Einzelschützen[[#This Row],[Gesamt]],0)</f>
        <v>0</v>
      </c>
      <c r="S16">
        <f>IF(Einzelschützen[[#This Row],[Klasse]]=Einzelschützen[[#Headers],[Junioren]],Einzelschützen[[#This Row],[Gesamt]],0)</f>
        <v>0</v>
      </c>
      <c r="T16">
        <f>IF(Einzelschützen[[#This Row],[Klasse]]=Einzelschützen[[#Headers],[Pistole]],Einzelschützen[[#This Row],[Gesamt]],0)</f>
        <v>0</v>
      </c>
      <c r="U16" t="e">
        <f ca="1">IF(Einzelschützen[[#This Row],[Schüler]]&gt;0,_xlfn.RANK.EQ(Einzelschützen[[#This Row],[Schüler]],Einzelschützen[[#All],[Schüler]])+ROW(Einzelschützen[[#This Row],[Rang Schüler]])/1000,"")</f>
        <v>#N/A</v>
      </c>
      <c r="V16" t="str">
        <f>IF(Einzelschützen[[#This Row],[Jugend]]&gt;0,_xlfn.RANK.EQ(Einzelschützen[[#This Row],[Jugend]],Einzelschützen[[#All],[Jugend]])+ROW(Einzelschützen[[#This Row],[Rang Jugend]])/1000,"")</f>
        <v/>
      </c>
      <c r="W16" t="str">
        <f>IF(Einzelschützen[[#This Row],[Junioren]]&gt;0,_xlfn.RANK.EQ(Einzelschützen[[#This Row],[Junioren]],Einzelschützen[[#All],[Junioren]])+ROW(Einzelschützen[[#This Row],[Rang Junioren]])/1000,"")</f>
        <v/>
      </c>
      <c r="X16" t="str">
        <f>IF(Einzelschützen[[#This Row],[Pistole]]&gt;0,_xlfn.RANK.EQ(Einzelschützen[[#This Row],[Pistole]],Einzelschützen[[#All],[Pistole]])+ROW(Einzelschützen[[#This Row],[Rang Pistole]])/1000,"")</f>
        <v/>
      </c>
    </row>
    <row r="17">
      <c r="A17">
        <f ca="1">MAX(Einzelschützen[[#This Row],[Rang Schüler]:[Rang Pistole]])</f>
        <v>0</v>
      </c>
      <c r="B17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 xml:space="preserve">Möggenried, Lukas  2012 701 Allgäu Schüler</v>
      </c>
      <c r="C17" t="s">
        <v>95</v>
      </c>
      <c r="D17" t="str">
        <f>VLOOKUP(LEFT(Einzelschützen[[#This Row],[Schütze]],1),Klasse,2,FALSE)</f>
        <v>Schüler</v>
      </c>
      <c r="E17" t="s">
        <v>218</v>
      </c>
      <c r="F17" t="str">
        <f t="shared" ca="1" si="2"/>
        <v>Möggenried</v>
      </c>
      <c r="G17" t="str">
        <f t="shared" ca="1" si="3"/>
        <v xml:space="preserve">Lukas </v>
      </c>
      <c r="H17">
        <f t="shared" ca="1" si="4"/>
        <v>2012</v>
      </c>
      <c r="I17" t="str">
        <f t="shared" ca="1" si="5"/>
        <v/>
      </c>
      <c r="J17">
        <f t="shared" ca="1" si="6"/>
        <v>166</v>
      </c>
      <c r="K17" t="str">
        <f t="shared" ca="1" si="7"/>
        <v xml:space="preserve">701 Allgäu</v>
      </c>
      <c r="L17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Möggenried, Lukas  2012 701 Allgäu Schüler</v>
      </c>
      <c r="M17" s="81">
        <f ca="1">_xlfn.NUMBERVALUE(LEFT(Einzelschützen[[#This Row],[Gau]],3))</f>
        <v>701</v>
      </c>
      <c r="N17">
        <f ca="1">COUNTIF(Einzelschützen[[#All],[ID Schütze]],Einzelschützen[[#This Row],[ID Schütze]])</f>
        <v>2</v>
      </c>
      <c r="O17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17">
        <f ca="1">IF(Einzelschützen[[#This Row],[Vorkampf]]="",Einzelschützen[[#This Row],[Rückkampf Schütze]],Einzelschützen[[#This Row],[Vorkampf]]+Einzelschützen[[#This Row],[Rückkampf Schütze]])</f>
        <v>0</v>
      </c>
      <c r="Q17">
        <f ca="1">IF(Einzelschützen[[#This Row],[Klasse]]=Einzelschützen[[#Headers],[Schüler]],Einzelschützen[[#This Row],[Gesamt]],0)</f>
        <v>0</v>
      </c>
      <c r="R17">
        <f>IF(Einzelschützen[[#This Row],[Klasse]]=Einzelschützen[[#Headers],[Jugend]],Einzelschützen[[#This Row],[Gesamt]],0)</f>
        <v>0</v>
      </c>
      <c r="S17">
        <f>IF(Einzelschützen[[#This Row],[Klasse]]=Einzelschützen[[#Headers],[Junioren]],Einzelschützen[[#This Row],[Gesamt]],0)</f>
        <v>0</v>
      </c>
      <c r="T17">
        <f>IF(Einzelschützen[[#This Row],[Klasse]]=Einzelschützen[[#Headers],[Pistole]],Einzelschützen[[#This Row],[Gesamt]],0)</f>
        <v>0</v>
      </c>
      <c r="U17" t="str">
        <f ca="1">IF(Einzelschützen[[#This Row],[Schüler]]&gt;0,_xlfn.RANK.EQ(Einzelschützen[[#This Row],[Schüler]],Einzelschützen[[#All],[Schüler]])+ROW(Einzelschützen[[#This Row],[Rang Schüler]])/1000,"")</f>
        <v/>
      </c>
      <c r="V17" t="str">
        <f>IF(Einzelschützen[[#This Row],[Jugend]]&gt;0,_xlfn.RANK.EQ(Einzelschützen[[#This Row],[Jugend]],Einzelschützen[[#All],[Jugend]])+ROW(Einzelschützen[[#This Row],[Rang Jugend]])/1000,"")</f>
        <v/>
      </c>
      <c r="W17" t="str">
        <f>IF(Einzelschützen[[#This Row],[Junioren]]&gt;0,_xlfn.RANK.EQ(Einzelschützen[[#This Row],[Junioren]],Einzelschützen[[#All],[Junioren]])+ROW(Einzelschützen[[#This Row],[Rang Junioren]])/1000,"")</f>
        <v/>
      </c>
      <c r="X17" t="str">
        <f>IF(Einzelschützen[[#This Row],[Pistole]]&gt;0,_xlfn.RANK.EQ(Einzelschützen[[#This Row],[Pistole]],Einzelschützen[[#All],[Pistole]])+ROW(Einzelschützen[[#This Row],[Rang Pistole]])/1000,"")</f>
        <v/>
      </c>
    </row>
    <row r="18">
      <c r="A18" t="e">
        <f ca="1">MAX(Einzelschützen[[#This Row],[Rang Schüler]:[Rang Pistole]])</f>
        <v>#N/A</v>
      </c>
      <c r="B18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18" t="s">
        <v>102</v>
      </c>
      <c r="D18" t="str">
        <f>VLOOKUP(LEFT(Einzelschützen[[#This Row],[Schütze]],1),Klasse,2,FALSE)</f>
        <v>Jugend</v>
      </c>
      <c r="E18" t="s">
        <v>47</v>
      </c>
      <c r="F18" t="str">
        <f t="shared" ca="1" si="2"/>
        <v>Maucher</v>
      </c>
      <c r="G18" t="str">
        <f t="shared" ca="1" si="3"/>
        <v>Lina</v>
      </c>
      <c r="H18">
        <f t="shared" ca="1" si="4"/>
        <v>2010</v>
      </c>
      <c r="I18">
        <f t="shared" ca="1" si="5"/>
        <v>368</v>
      </c>
      <c r="J18">
        <f t="shared" ca="1" si="6"/>
        <v>0</v>
      </c>
      <c r="K18" t="str">
        <f t="shared" ca="1" si="7"/>
        <v xml:space="preserve">701 Allgäu</v>
      </c>
      <c r="L18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Maucher, Lina 2010 701 Allgäu Jugend</v>
      </c>
      <c r="M18" s="81">
        <f ca="1">_xlfn.NUMBERVALUE(LEFT(Einzelschützen[[#This Row],[Gau]],3))</f>
        <v>701</v>
      </c>
      <c r="N18">
        <f ca="1">COUNTIF(Einzelschützen[[#All],[ID Schütze]],Einzelschützen[[#This Row],[ID Schütze]])</f>
        <v>3</v>
      </c>
      <c r="O18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18">
        <f ca="1">IF(Einzelschützen[[#This Row],[Vorkampf]]="",Einzelschützen[[#This Row],[Rückkampf Schütze]],Einzelschützen[[#This Row],[Vorkampf]]+Einzelschützen[[#This Row],[Rückkampf Schütze]])</f>
        <v>368</v>
      </c>
      <c r="Q18">
        <f ca="1">IF(Einzelschützen[[#This Row],[Klasse]]=Einzelschützen[[#Headers],[Schüler]],Einzelschützen[[#This Row],[Gesamt]],0)</f>
        <v>0</v>
      </c>
      <c r="R18">
        <f>IF(Einzelschützen[[#This Row],[Klasse]]=Einzelschützen[[#Headers],[Jugend]],Einzelschützen[[#This Row],[Gesamt]],0)</f>
        <v>368</v>
      </c>
      <c r="S18">
        <f>IF(Einzelschützen[[#This Row],[Klasse]]=Einzelschützen[[#Headers],[Junioren]],Einzelschützen[[#This Row],[Gesamt]],0)</f>
        <v>0</v>
      </c>
      <c r="T18">
        <f>IF(Einzelschützen[[#This Row],[Klasse]]=Einzelschützen[[#Headers],[Pistole]],Einzelschützen[[#This Row],[Gesamt]],0)</f>
        <v>0</v>
      </c>
      <c r="U18" t="str">
        <f ca="1">IF(Einzelschützen[[#This Row],[Schüler]]&gt;0,_xlfn.RANK.EQ(Einzelschützen[[#This Row],[Schüler]],Einzelschützen[[#All],[Schüler]])+ROW(Einzelschützen[[#This Row],[Rang Schüler]])/1000,"")</f>
        <v/>
      </c>
      <c r="V18" t="e">
        <f>IF(Einzelschützen[[#This Row],[Jugend]]&gt;0,_xlfn.RANK.EQ(Einzelschützen[[#This Row],[Jugend]],Einzelschützen[[#All],[Jugend]])+ROW(Einzelschützen[[#This Row],[Rang Jugend]])/1000,"")</f>
        <v>#N/A</v>
      </c>
      <c r="W18" t="str">
        <f>IF(Einzelschützen[[#This Row],[Junioren]]&gt;0,_xlfn.RANK.EQ(Einzelschützen[[#This Row],[Junioren]],Einzelschützen[[#All],[Junioren]])+ROW(Einzelschützen[[#This Row],[Rang Junioren]])/1000,"")</f>
        <v/>
      </c>
      <c r="X18" t="str">
        <f>IF(Einzelschützen[[#This Row],[Pistole]]&gt;0,_xlfn.RANK.EQ(Einzelschützen[[#This Row],[Pistole]],Einzelschützen[[#All],[Pistole]])+ROW(Einzelschützen[[#This Row],[Rang Pistole]])/1000,"")</f>
        <v/>
      </c>
    </row>
    <row r="19">
      <c r="A19" t="e">
        <f ca="1">MAX(Einzelschützen[[#This Row],[Rang Schüler]:[Rang Pistole]])</f>
        <v>#N/A</v>
      </c>
      <c r="B19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19" t="s">
        <v>108</v>
      </c>
      <c r="D19" t="str">
        <f>VLOOKUP(LEFT(Einzelschützen[[#This Row],[Schütze]],1),Klasse,2,FALSE)</f>
        <v>Jugend</v>
      </c>
      <c r="E19" t="s">
        <v>47</v>
      </c>
      <c r="F19" t="str">
        <f t="shared" ca="1" si="2"/>
        <v>Shane</v>
      </c>
      <c r="G19" t="str">
        <f t="shared" ca="1" si="3"/>
        <v>Adam</v>
      </c>
      <c r="H19">
        <f t="shared" ca="1" si="4"/>
        <v>2011</v>
      </c>
      <c r="I19">
        <f t="shared" ca="1" si="5"/>
        <v>360</v>
      </c>
      <c r="J19">
        <f t="shared" ca="1" si="6"/>
        <v>0</v>
      </c>
      <c r="K19" t="str">
        <f t="shared" ca="1" si="7"/>
        <v xml:space="preserve">701 Allgäu</v>
      </c>
      <c r="L19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Shane, Adam 2011 701 Allgäu Jugend</v>
      </c>
      <c r="M19" s="81">
        <f ca="1">_xlfn.NUMBERVALUE(LEFT(Einzelschützen[[#This Row],[Gau]],3))</f>
        <v>701</v>
      </c>
      <c r="N19">
        <f ca="1">COUNTIF(Einzelschützen[[#All],[ID Schütze]],Einzelschützen[[#This Row],[ID Schütze]])</f>
        <v>3</v>
      </c>
      <c r="O19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19">
        <f ca="1">IF(Einzelschützen[[#This Row],[Vorkampf]]="",Einzelschützen[[#This Row],[Rückkampf Schütze]],Einzelschützen[[#This Row],[Vorkampf]]+Einzelschützen[[#This Row],[Rückkampf Schütze]])</f>
        <v>360</v>
      </c>
      <c r="Q19">
        <f ca="1">IF(Einzelschützen[[#This Row],[Klasse]]=Einzelschützen[[#Headers],[Schüler]],Einzelschützen[[#This Row],[Gesamt]],0)</f>
        <v>0</v>
      </c>
      <c r="R19">
        <f>IF(Einzelschützen[[#This Row],[Klasse]]=Einzelschützen[[#Headers],[Jugend]],Einzelschützen[[#This Row],[Gesamt]],0)</f>
        <v>360</v>
      </c>
      <c r="S19">
        <f>IF(Einzelschützen[[#This Row],[Klasse]]=Einzelschützen[[#Headers],[Junioren]],Einzelschützen[[#This Row],[Gesamt]],0)</f>
        <v>0</v>
      </c>
      <c r="T19">
        <f>IF(Einzelschützen[[#This Row],[Klasse]]=Einzelschützen[[#Headers],[Pistole]],Einzelschützen[[#This Row],[Gesamt]],0)</f>
        <v>0</v>
      </c>
      <c r="U19" t="str">
        <f ca="1">IF(Einzelschützen[[#This Row],[Schüler]]&gt;0,_xlfn.RANK.EQ(Einzelschützen[[#This Row],[Schüler]],Einzelschützen[[#All],[Schüler]])+ROW(Einzelschützen[[#This Row],[Rang Schüler]])/1000,"")</f>
        <v/>
      </c>
      <c r="V19" t="e">
        <f>IF(Einzelschützen[[#This Row],[Jugend]]&gt;0,_xlfn.RANK.EQ(Einzelschützen[[#This Row],[Jugend]],Einzelschützen[[#All],[Jugend]])+ROW(Einzelschützen[[#This Row],[Rang Jugend]])/1000,"")</f>
        <v>#N/A</v>
      </c>
      <c r="W19" t="str">
        <f>IF(Einzelschützen[[#This Row],[Junioren]]&gt;0,_xlfn.RANK.EQ(Einzelschützen[[#This Row],[Junioren]],Einzelschützen[[#All],[Junioren]])+ROW(Einzelschützen[[#This Row],[Rang Junioren]])/1000,"")</f>
        <v/>
      </c>
      <c r="X19" t="str">
        <f>IF(Einzelschützen[[#This Row],[Pistole]]&gt;0,_xlfn.RANK.EQ(Einzelschützen[[#This Row],[Pistole]],Einzelschützen[[#All],[Pistole]])+ROW(Einzelschützen[[#This Row],[Rang Pistole]])/1000,"")</f>
        <v/>
      </c>
    </row>
    <row r="20">
      <c r="A20" t="e">
        <f ca="1">MAX(Einzelschützen[[#This Row],[Rang Schüler]:[Rang Pistole]])</f>
        <v>#N/A</v>
      </c>
      <c r="B20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20" t="s">
        <v>114</v>
      </c>
      <c r="D20" t="str">
        <f>VLOOKUP(LEFT(Einzelschützen[[#This Row],[Schütze]],1),Klasse,2,FALSE)</f>
        <v>Jugend</v>
      </c>
      <c r="E20" t="s">
        <v>47</v>
      </c>
      <c r="F20" t="str">
        <f t="shared" ca="1" si="2"/>
        <v>Rudolph</v>
      </c>
      <c r="G20" t="str">
        <f t="shared" ca="1" si="3"/>
        <v>Annika</v>
      </c>
      <c r="H20">
        <f t="shared" ca="1" si="4"/>
        <v>2010</v>
      </c>
      <c r="I20">
        <f t="shared" ca="1" si="5"/>
        <v>353</v>
      </c>
      <c r="J20">
        <f t="shared" ca="1" si="6"/>
        <v>0</v>
      </c>
      <c r="K20" t="str">
        <f t="shared" ca="1" si="7"/>
        <v xml:space="preserve">701 Allgäu</v>
      </c>
      <c r="L20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Rudolph, Annika 2010 701 Allgäu Jugend</v>
      </c>
      <c r="M20" s="81">
        <f ca="1">_xlfn.NUMBERVALUE(LEFT(Einzelschützen[[#This Row],[Gau]],3))</f>
        <v>701</v>
      </c>
      <c r="N20">
        <f ca="1">COUNTIF(Einzelschützen[[#All],[ID Schütze]],Einzelschützen[[#This Row],[ID Schütze]])</f>
        <v>3</v>
      </c>
      <c r="O20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20">
        <f ca="1">IF(Einzelschützen[[#This Row],[Vorkampf]]="",Einzelschützen[[#This Row],[Rückkampf Schütze]],Einzelschützen[[#This Row],[Vorkampf]]+Einzelschützen[[#This Row],[Rückkampf Schütze]])</f>
        <v>353</v>
      </c>
      <c r="Q20">
        <f ca="1">IF(Einzelschützen[[#This Row],[Klasse]]=Einzelschützen[[#Headers],[Schüler]],Einzelschützen[[#This Row],[Gesamt]],0)</f>
        <v>0</v>
      </c>
      <c r="R20">
        <f>IF(Einzelschützen[[#This Row],[Klasse]]=Einzelschützen[[#Headers],[Jugend]],Einzelschützen[[#This Row],[Gesamt]],0)</f>
        <v>353</v>
      </c>
      <c r="S20">
        <f>IF(Einzelschützen[[#This Row],[Klasse]]=Einzelschützen[[#Headers],[Junioren]],Einzelschützen[[#This Row],[Gesamt]],0)</f>
        <v>0</v>
      </c>
      <c r="T20">
        <f>IF(Einzelschützen[[#This Row],[Klasse]]=Einzelschützen[[#Headers],[Pistole]],Einzelschützen[[#This Row],[Gesamt]],0)</f>
        <v>0</v>
      </c>
      <c r="U20" t="str">
        <f ca="1">IF(Einzelschützen[[#This Row],[Schüler]]&gt;0,_xlfn.RANK.EQ(Einzelschützen[[#This Row],[Schüler]],Einzelschützen[[#All],[Schüler]])+ROW(Einzelschützen[[#This Row],[Rang Schüler]])/1000,"")</f>
        <v/>
      </c>
      <c r="V20" t="e">
        <f>IF(Einzelschützen[[#This Row],[Jugend]]&gt;0,_xlfn.RANK.EQ(Einzelschützen[[#This Row],[Jugend]],Einzelschützen[[#All],[Jugend]])+ROW(Einzelschützen[[#This Row],[Rang Jugend]])/1000,"")</f>
        <v>#N/A</v>
      </c>
      <c r="W20" t="str">
        <f>IF(Einzelschützen[[#This Row],[Junioren]]&gt;0,_xlfn.RANK.EQ(Einzelschützen[[#This Row],[Junioren]],Einzelschützen[[#All],[Junioren]])+ROW(Einzelschützen[[#This Row],[Rang Junioren]])/1000,"")</f>
        <v/>
      </c>
      <c r="X20" t="str">
        <f>IF(Einzelschützen[[#This Row],[Pistole]]&gt;0,_xlfn.RANK.EQ(Einzelschützen[[#This Row],[Pistole]],Einzelschützen[[#All],[Pistole]])+ROW(Einzelschützen[[#This Row],[Rang Pistole]])/1000,"")</f>
        <v/>
      </c>
    </row>
    <row r="21">
      <c r="A21" t="e">
        <f ca="1">MAX(Einzelschützen[[#This Row],[Rang Schüler]:[Rang Pistole]])</f>
        <v>#N/A</v>
      </c>
      <c r="B2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21" t="s">
        <v>120</v>
      </c>
      <c r="D21" t="str">
        <f>VLOOKUP(LEFT(Einzelschützen[[#This Row],[Schütze]],1),Klasse,2,FALSE)</f>
        <v>Jugend</v>
      </c>
      <c r="E21" t="s">
        <v>47</v>
      </c>
      <c r="F21" t="str">
        <f t="shared" ca="1" si="2"/>
        <v>Schuster</v>
      </c>
      <c r="G21" t="str">
        <f t="shared" ca="1" si="3"/>
        <v>Medina-Ayleen</v>
      </c>
      <c r="H21">
        <f t="shared" ca="1" si="4"/>
        <v>2011</v>
      </c>
      <c r="I21">
        <f t="shared" ca="1" si="5"/>
        <v>352</v>
      </c>
      <c r="J21">
        <f t="shared" ca="1" si="6"/>
        <v>0</v>
      </c>
      <c r="K21" t="str">
        <f t="shared" ca="1" si="7"/>
        <v xml:space="preserve">701 Allgäu</v>
      </c>
      <c r="L21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Schuster, Medina-Ayleen 2011 701 Allgäu Jugend</v>
      </c>
      <c r="M21" s="81">
        <f ca="1">_xlfn.NUMBERVALUE(LEFT(Einzelschützen[[#This Row],[Gau]],3))</f>
        <v>701</v>
      </c>
      <c r="N21">
        <f ca="1">COUNTIF(Einzelschützen[[#All],[ID Schütze]],Einzelschützen[[#This Row],[ID Schütze]])</f>
        <v>3</v>
      </c>
      <c r="O21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21">
        <f ca="1">IF(Einzelschützen[[#This Row],[Vorkampf]]="",Einzelschützen[[#This Row],[Rückkampf Schütze]],Einzelschützen[[#This Row],[Vorkampf]]+Einzelschützen[[#This Row],[Rückkampf Schütze]])</f>
        <v>352</v>
      </c>
      <c r="Q21">
        <f ca="1">IF(Einzelschützen[[#This Row],[Klasse]]=Einzelschützen[[#Headers],[Schüler]],Einzelschützen[[#This Row],[Gesamt]],0)</f>
        <v>0</v>
      </c>
      <c r="R21">
        <f>IF(Einzelschützen[[#This Row],[Klasse]]=Einzelschützen[[#Headers],[Jugend]],Einzelschützen[[#This Row],[Gesamt]],0)</f>
        <v>352</v>
      </c>
      <c r="S21">
        <f>IF(Einzelschützen[[#This Row],[Klasse]]=Einzelschützen[[#Headers],[Junioren]],Einzelschützen[[#This Row],[Gesamt]],0)</f>
        <v>0</v>
      </c>
      <c r="T21">
        <f>IF(Einzelschützen[[#This Row],[Klasse]]=Einzelschützen[[#Headers],[Pistole]],Einzelschützen[[#This Row],[Gesamt]],0)</f>
        <v>0</v>
      </c>
      <c r="U21" t="str">
        <f ca="1">IF(Einzelschützen[[#This Row],[Schüler]]&gt;0,_xlfn.RANK.EQ(Einzelschützen[[#This Row],[Schüler]],Einzelschützen[[#All],[Schüler]])+ROW(Einzelschützen[[#This Row],[Rang Schüler]])/1000,"")</f>
        <v/>
      </c>
      <c r="V21" t="e">
        <f>IF(Einzelschützen[[#This Row],[Jugend]]&gt;0,_xlfn.RANK.EQ(Einzelschützen[[#This Row],[Jugend]],Einzelschützen[[#All],[Jugend]])+ROW(Einzelschützen[[#This Row],[Rang Jugend]])/1000,"")</f>
        <v>#N/A</v>
      </c>
      <c r="W21" t="str">
        <f>IF(Einzelschützen[[#This Row],[Junioren]]&gt;0,_xlfn.RANK.EQ(Einzelschützen[[#This Row],[Junioren]],Einzelschützen[[#All],[Junioren]])+ROW(Einzelschützen[[#This Row],[Rang Junioren]])/1000,"")</f>
        <v/>
      </c>
      <c r="X21" t="str">
        <f>IF(Einzelschützen[[#This Row],[Pistole]]&gt;0,_xlfn.RANK.EQ(Einzelschützen[[#This Row],[Pistole]],Einzelschützen[[#All],[Pistole]])+ROW(Einzelschützen[[#This Row],[Rang Pistole]])/1000,"")</f>
        <v/>
      </c>
    </row>
    <row r="22">
      <c r="A22" t="e">
        <f ca="1">MAX(Einzelschützen[[#This Row],[Rang Schüler]:[Rang Pistole]])</f>
        <v>#N/A</v>
      </c>
      <c r="B22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22" t="s">
        <v>124</v>
      </c>
      <c r="D22" t="str">
        <f>VLOOKUP(LEFT(Einzelschützen[[#This Row],[Schütze]],1),Klasse,2,FALSE)</f>
        <v>Jugend</v>
      </c>
      <c r="E22" t="s">
        <v>47</v>
      </c>
      <c r="F22" t="str">
        <f t="shared" ca="1" si="2"/>
        <v>Weber</v>
      </c>
      <c r="G22" t="str">
        <f t="shared" ca="1" si="3"/>
        <v>Elias</v>
      </c>
      <c r="H22">
        <f t="shared" ca="1" si="4"/>
        <v>2010</v>
      </c>
      <c r="I22">
        <f t="shared" ca="1" si="5"/>
        <v>352</v>
      </c>
      <c r="J22">
        <f t="shared" ca="1" si="6"/>
        <v>0</v>
      </c>
      <c r="K22" t="str">
        <f t="shared" ca="1" si="7"/>
        <v xml:space="preserve">701 Allgäu</v>
      </c>
      <c r="L22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Weber, Elias 2010 701 Allgäu Jugend</v>
      </c>
      <c r="M22" s="81">
        <f ca="1">_xlfn.NUMBERVALUE(LEFT(Einzelschützen[[#This Row],[Gau]],3))</f>
        <v>701</v>
      </c>
      <c r="N22">
        <f ca="1">COUNTIF(Einzelschützen[[#All],[ID Schütze]],Einzelschützen[[#This Row],[ID Schütze]])</f>
        <v>3</v>
      </c>
      <c r="O22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22">
        <f ca="1">IF(Einzelschützen[[#This Row],[Vorkampf]]="",Einzelschützen[[#This Row],[Rückkampf Schütze]],Einzelschützen[[#This Row],[Vorkampf]]+Einzelschützen[[#This Row],[Rückkampf Schütze]])</f>
        <v>352</v>
      </c>
      <c r="Q22">
        <f ca="1">IF(Einzelschützen[[#This Row],[Klasse]]=Einzelschützen[[#Headers],[Schüler]],Einzelschützen[[#This Row],[Gesamt]],0)</f>
        <v>0</v>
      </c>
      <c r="R22">
        <f>IF(Einzelschützen[[#This Row],[Klasse]]=Einzelschützen[[#Headers],[Jugend]],Einzelschützen[[#This Row],[Gesamt]],0)</f>
        <v>352</v>
      </c>
      <c r="S22">
        <f>IF(Einzelschützen[[#This Row],[Klasse]]=Einzelschützen[[#Headers],[Junioren]],Einzelschützen[[#This Row],[Gesamt]],0)</f>
        <v>0</v>
      </c>
      <c r="T22">
        <f>IF(Einzelschützen[[#This Row],[Klasse]]=Einzelschützen[[#Headers],[Pistole]],Einzelschützen[[#This Row],[Gesamt]],0)</f>
        <v>0</v>
      </c>
      <c r="U22" t="str">
        <f ca="1">IF(Einzelschützen[[#This Row],[Schüler]]&gt;0,_xlfn.RANK.EQ(Einzelschützen[[#This Row],[Schüler]],Einzelschützen[[#All],[Schüler]])+ROW(Einzelschützen[[#This Row],[Rang Schüler]])/1000,"")</f>
        <v/>
      </c>
      <c r="V22" t="e">
        <f>IF(Einzelschützen[[#This Row],[Jugend]]&gt;0,_xlfn.RANK.EQ(Einzelschützen[[#This Row],[Jugend]],Einzelschützen[[#All],[Jugend]])+ROW(Einzelschützen[[#This Row],[Rang Jugend]])/1000,"")</f>
        <v>#N/A</v>
      </c>
      <c r="W22" t="str">
        <f>IF(Einzelschützen[[#This Row],[Junioren]]&gt;0,_xlfn.RANK.EQ(Einzelschützen[[#This Row],[Junioren]],Einzelschützen[[#All],[Junioren]])+ROW(Einzelschützen[[#This Row],[Rang Junioren]])/1000,"")</f>
        <v/>
      </c>
      <c r="X22" t="str">
        <f>IF(Einzelschützen[[#This Row],[Pistole]]&gt;0,_xlfn.RANK.EQ(Einzelschützen[[#This Row],[Pistole]],Einzelschützen[[#All],[Pistole]])+ROW(Einzelschützen[[#This Row],[Rang Pistole]])/1000,"")</f>
        <v/>
      </c>
    </row>
    <row r="23">
      <c r="A23" t="e">
        <f ca="1">MAX(Einzelschützen[[#This Row],[Rang Schüler]:[Rang Pistole]])</f>
        <v>#N/A</v>
      </c>
      <c r="B23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23" t="s">
        <v>130</v>
      </c>
      <c r="D23" t="str">
        <f>VLOOKUP(LEFT(Einzelschützen[[#This Row],[Schütze]],1),Klasse,2,FALSE)</f>
        <v>Jugend</v>
      </c>
      <c r="E23" t="s">
        <v>47</v>
      </c>
      <c r="F23" t="str">
        <f t="shared" ca="1" si="2"/>
        <v>Wilhelm</v>
      </c>
      <c r="G23" t="str">
        <f t="shared" ca="1" si="3"/>
        <v>Moritz</v>
      </c>
      <c r="H23">
        <f t="shared" ca="1" si="4"/>
        <v>2010</v>
      </c>
      <c r="I23">
        <f t="shared" ca="1" si="5"/>
        <v>349</v>
      </c>
      <c r="J23">
        <f t="shared" ca="1" si="6"/>
        <v>0</v>
      </c>
      <c r="K23" t="str">
        <f t="shared" ca="1" si="7"/>
        <v xml:space="preserve">701 Allgäu</v>
      </c>
      <c r="L23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Wilhelm, Moritz 2010 701 Allgäu Jugend</v>
      </c>
      <c r="M23" s="81">
        <f ca="1">_xlfn.NUMBERVALUE(LEFT(Einzelschützen[[#This Row],[Gau]],3))</f>
        <v>701</v>
      </c>
      <c r="N23">
        <f ca="1">COUNTIF(Einzelschützen[[#All],[ID Schütze]],Einzelschützen[[#This Row],[ID Schütze]])</f>
        <v>2</v>
      </c>
      <c r="O23" t="e">
        <f ca="1">IF(Einzelschützen[[#This Row],[Anzahl]]=2,IF(Einzelschützen[[#This Row],[Rückkampf]]=0,VLOOKUP(Einzelschützen[[#This Row],[ID Schütze]],Einzelschützen[],9,FALSE),0),Einzelschützen[[#This Row],[Rückkampf]])</f>
        <v>#N/A</v>
      </c>
      <c r="P23" t="e">
        <f ca="1">IF(Einzelschützen[[#This Row],[Vorkampf]]="",Einzelschützen[[#This Row],[Rückkampf Schütze]],Einzelschützen[[#This Row],[Vorkampf]]+Einzelschützen[[#This Row],[Rückkampf Schütze]])</f>
        <v>#N/A</v>
      </c>
      <c r="Q23">
        <f ca="1">IF(Einzelschützen[[#This Row],[Klasse]]=Einzelschützen[[#Headers],[Schüler]],Einzelschützen[[#This Row],[Gesamt]],0)</f>
        <v>0</v>
      </c>
      <c r="R23" t="e">
        <f>IF(Einzelschützen[[#This Row],[Klasse]]=Einzelschützen[[#Headers],[Jugend]],Einzelschützen[[#This Row],[Gesamt]],0)</f>
        <v>#N/A</v>
      </c>
      <c r="S23">
        <f>IF(Einzelschützen[[#This Row],[Klasse]]=Einzelschützen[[#Headers],[Junioren]],Einzelschützen[[#This Row],[Gesamt]],0)</f>
        <v>0</v>
      </c>
      <c r="T23">
        <f>IF(Einzelschützen[[#This Row],[Klasse]]=Einzelschützen[[#Headers],[Pistole]],Einzelschützen[[#This Row],[Gesamt]],0)</f>
        <v>0</v>
      </c>
      <c r="U23" t="str">
        <f ca="1">IF(Einzelschützen[[#This Row],[Schüler]]&gt;0,_xlfn.RANK.EQ(Einzelschützen[[#This Row],[Schüler]],Einzelschützen[[#All],[Schüler]])+ROW(Einzelschützen[[#This Row],[Rang Schüler]])/1000,"")</f>
        <v/>
      </c>
      <c r="V23" t="e">
        <f>IF(Einzelschützen[[#This Row],[Jugend]]&gt;0,_xlfn.RANK.EQ(Einzelschützen[[#This Row],[Jugend]],Einzelschützen[[#All],[Jugend]])+ROW(Einzelschützen[[#This Row],[Rang Jugend]])/1000,"")</f>
        <v>#N/A</v>
      </c>
      <c r="W23" t="str">
        <f>IF(Einzelschützen[[#This Row],[Junioren]]&gt;0,_xlfn.RANK.EQ(Einzelschützen[[#This Row],[Junioren]],Einzelschützen[[#All],[Junioren]])+ROW(Einzelschützen[[#This Row],[Rang Junioren]])/1000,"")</f>
        <v/>
      </c>
      <c r="X23" t="str">
        <f>IF(Einzelschützen[[#This Row],[Pistole]]&gt;0,_xlfn.RANK.EQ(Einzelschützen[[#This Row],[Pistole]],Einzelschützen[[#All],[Pistole]])+ROW(Einzelschützen[[#This Row],[Rang Pistole]])/1000,"")</f>
        <v/>
      </c>
    </row>
    <row r="24">
      <c r="A24" t="e">
        <f ca="1">MAX(Einzelschützen[[#This Row],[Rang Schüler]:[Rang Pistole]])</f>
        <v>#N/A</v>
      </c>
      <c r="B24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24" t="s">
        <v>136</v>
      </c>
      <c r="D24" t="str">
        <f>VLOOKUP(LEFT(Einzelschützen[[#This Row],[Schütze]],1),Klasse,2,FALSE)</f>
        <v>Jugend</v>
      </c>
      <c r="E24" t="s">
        <v>47</v>
      </c>
      <c r="F24" t="str">
        <f t="shared" ca="1" si="2"/>
        <v xml:space="preserve">Maierbacher </v>
      </c>
      <c r="G24" t="str">
        <f t="shared" ca="1" si="3"/>
        <v>Jaron</v>
      </c>
      <c r="H24">
        <f t="shared" ca="1" si="4"/>
        <v>2010</v>
      </c>
      <c r="I24">
        <f t="shared" ca="1" si="5"/>
        <v>341</v>
      </c>
      <c r="J24">
        <f t="shared" ca="1" si="6"/>
        <v>0</v>
      </c>
      <c r="K24" t="str">
        <f t="shared" ca="1" si="7"/>
        <v xml:space="preserve">701 Allgäu</v>
      </c>
      <c r="L24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Maierbacher , Jaron 2010 701 Allgäu Jugend</v>
      </c>
      <c r="M24" s="81">
        <f ca="1">_xlfn.NUMBERVALUE(LEFT(Einzelschützen[[#This Row],[Gau]],3))</f>
        <v>701</v>
      </c>
      <c r="N24">
        <f ca="1">COUNTIF(Einzelschützen[[#All],[ID Schütze]],Einzelschützen[[#This Row],[ID Schütze]])</f>
        <v>3</v>
      </c>
      <c r="O24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24">
        <f ca="1">IF(Einzelschützen[[#This Row],[Vorkampf]]="",Einzelschützen[[#This Row],[Rückkampf Schütze]],Einzelschützen[[#This Row],[Vorkampf]]+Einzelschützen[[#This Row],[Rückkampf Schütze]])</f>
        <v>341</v>
      </c>
      <c r="Q24">
        <f ca="1">IF(Einzelschützen[[#This Row],[Klasse]]=Einzelschützen[[#Headers],[Schüler]],Einzelschützen[[#This Row],[Gesamt]],0)</f>
        <v>0</v>
      </c>
      <c r="R24">
        <f>IF(Einzelschützen[[#This Row],[Klasse]]=Einzelschützen[[#Headers],[Jugend]],Einzelschützen[[#This Row],[Gesamt]],0)</f>
        <v>341</v>
      </c>
      <c r="S24">
        <f>IF(Einzelschützen[[#This Row],[Klasse]]=Einzelschützen[[#Headers],[Junioren]],Einzelschützen[[#This Row],[Gesamt]],0)</f>
        <v>0</v>
      </c>
      <c r="T24">
        <f>IF(Einzelschützen[[#This Row],[Klasse]]=Einzelschützen[[#Headers],[Pistole]],Einzelschützen[[#This Row],[Gesamt]],0)</f>
        <v>0</v>
      </c>
      <c r="U24" t="str">
        <f ca="1">IF(Einzelschützen[[#This Row],[Schüler]]&gt;0,_xlfn.RANK.EQ(Einzelschützen[[#This Row],[Schüler]],Einzelschützen[[#All],[Schüler]])+ROW(Einzelschützen[[#This Row],[Rang Schüler]])/1000,"")</f>
        <v/>
      </c>
      <c r="V24" t="e">
        <f>IF(Einzelschützen[[#This Row],[Jugend]]&gt;0,_xlfn.RANK.EQ(Einzelschützen[[#This Row],[Jugend]],Einzelschützen[[#All],[Jugend]])+ROW(Einzelschützen[[#This Row],[Rang Jugend]])/1000,"")</f>
        <v>#N/A</v>
      </c>
      <c r="W24" t="str">
        <f>IF(Einzelschützen[[#This Row],[Junioren]]&gt;0,_xlfn.RANK.EQ(Einzelschützen[[#This Row],[Junioren]],Einzelschützen[[#All],[Junioren]])+ROW(Einzelschützen[[#This Row],[Rang Junioren]])/1000,"")</f>
        <v/>
      </c>
      <c r="X24" t="str">
        <f>IF(Einzelschützen[[#This Row],[Pistole]]&gt;0,_xlfn.RANK.EQ(Einzelschützen[[#This Row],[Pistole]],Einzelschützen[[#All],[Pistole]])+ROW(Einzelschützen[[#This Row],[Rang Pistole]])/1000,"")</f>
        <v/>
      </c>
    </row>
    <row r="25">
      <c r="A25" t="e">
        <f ca="1">MAX(Einzelschützen[[#This Row],[Rang Schüler]:[Rang Pistole]])</f>
        <v>#N/A</v>
      </c>
      <c r="B25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25" t="s">
        <v>142</v>
      </c>
      <c r="D25" t="str">
        <f>VLOOKUP(LEFT(Einzelschützen[[#This Row],[Schütze]],1),Klasse,2,FALSE)</f>
        <v>Jugend</v>
      </c>
      <c r="E25" t="s">
        <v>47</v>
      </c>
      <c r="F25" t="str">
        <f t="shared" ca="1" si="2"/>
        <v>Kössler</v>
      </c>
      <c r="G25" t="str">
        <f t="shared" ca="1" si="3"/>
        <v>Andreas</v>
      </c>
      <c r="H25">
        <f t="shared" ca="1" si="4"/>
        <v>2010</v>
      </c>
      <c r="I25">
        <f t="shared" ca="1" si="5"/>
        <v>356</v>
      </c>
      <c r="J25">
        <f t="shared" ca="1" si="6"/>
        <v>0</v>
      </c>
      <c r="K25" t="str">
        <f t="shared" ca="1" si="7"/>
        <v xml:space="preserve">701 Allgäu</v>
      </c>
      <c r="L25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Kössler, Andreas 2010 701 Allgäu Jugend</v>
      </c>
      <c r="M25" s="81">
        <f ca="1">_xlfn.NUMBERVALUE(LEFT(Einzelschützen[[#This Row],[Gau]],3))</f>
        <v>701</v>
      </c>
      <c r="N25">
        <f ca="1">COUNTIF(Einzelschützen[[#All],[ID Schütze]],Einzelschützen[[#This Row],[ID Schütze]])</f>
        <v>3</v>
      </c>
      <c r="O25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25">
        <f ca="1">IF(Einzelschützen[[#This Row],[Vorkampf]]="",Einzelschützen[[#This Row],[Rückkampf Schütze]],Einzelschützen[[#This Row],[Vorkampf]]+Einzelschützen[[#This Row],[Rückkampf Schütze]])</f>
        <v>356</v>
      </c>
      <c r="Q25">
        <f ca="1">IF(Einzelschützen[[#This Row],[Klasse]]=Einzelschützen[[#Headers],[Schüler]],Einzelschützen[[#This Row],[Gesamt]],0)</f>
        <v>0</v>
      </c>
      <c r="R25">
        <f>IF(Einzelschützen[[#This Row],[Klasse]]=Einzelschützen[[#Headers],[Jugend]],Einzelschützen[[#This Row],[Gesamt]],0)</f>
        <v>356</v>
      </c>
      <c r="S25">
        <f>IF(Einzelschützen[[#This Row],[Klasse]]=Einzelschützen[[#Headers],[Junioren]],Einzelschützen[[#This Row],[Gesamt]],0)</f>
        <v>0</v>
      </c>
      <c r="T25">
        <f>IF(Einzelschützen[[#This Row],[Klasse]]=Einzelschützen[[#Headers],[Pistole]],Einzelschützen[[#This Row],[Gesamt]],0)</f>
        <v>0</v>
      </c>
      <c r="U25" t="str">
        <f ca="1">IF(Einzelschützen[[#This Row],[Schüler]]&gt;0,_xlfn.RANK.EQ(Einzelschützen[[#This Row],[Schüler]],Einzelschützen[[#All],[Schüler]])+ROW(Einzelschützen[[#This Row],[Rang Schüler]])/1000,"")</f>
        <v/>
      </c>
      <c r="V25" t="e">
        <f>IF(Einzelschützen[[#This Row],[Jugend]]&gt;0,_xlfn.RANK.EQ(Einzelschützen[[#This Row],[Jugend]],Einzelschützen[[#All],[Jugend]])+ROW(Einzelschützen[[#This Row],[Rang Jugend]])/1000,"")</f>
        <v>#N/A</v>
      </c>
      <c r="W25" t="str">
        <f>IF(Einzelschützen[[#This Row],[Junioren]]&gt;0,_xlfn.RANK.EQ(Einzelschützen[[#This Row],[Junioren]],Einzelschützen[[#All],[Junioren]])+ROW(Einzelschützen[[#This Row],[Rang Junioren]])/1000,"")</f>
        <v/>
      </c>
      <c r="X25" t="str">
        <f>IF(Einzelschützen[[#This Row],[Pistole]]&gt;0,_xlfn.RANK.EQ(Einzelschützen[[#This Row],[Pistole]],Einzelschützen[[#All],[Pistole]])+ROW(Einzelschützen[[#This Row],[Rang Pistole]])/1000,"")</f>
        <v/>
      </c>
    </row>
    <row r="26">
      <c r="A26" t="e">
        <f ca="1">MAX(Einzelschützen[[#This Row],[Rang Schüler]:[Rang Pistole]])</f>
        <v>#N/A</v>
      </c>
      <c r="B26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 xml:space="preserve">Rudolph, Annika 2010 701 Allgäu Jugend</v>
      </c>
      <c r="C26" t="s">
        <v>102</v>
      </c>
      <c r="D26" t="str">
        <f>VLOOKUP(LEFT(Einzelschützen[[#This Row],[Schütze]],1),Klasse,2,FALSE)</f>
        <v>Jugend</v>
      </c>
      <c r="E26" t="s">
        <v>218</v>
      </c>
      <c r="F26" t="str">
        <f t="shared" ca="1" si="2"/>
        <v>Rudolph</v>
      </c>
      <c r="G26" t="str">
        <f t="shared" ca="1" si="3"/>
        <v>Annika</v>
      </c>
      <c r="H26">
        <f t="shared" ca="1" si="4"/>
        <v>2010</v>
      </c>
      <c r="I26" t="str">
        <f t="shared" ca="1" si="5"/>
        <v/>
      </c>
      <c r="J26">
        <f t="shared" ca="1" si="6"/>
        <v>350</v>
      </c>
      <c r="K26" t="str">
        <f t="shared" ca="1" si="7"/>
        <v xml:space="preserve">701 Allgäu</v>
      </c>
      <c r="L26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Rudolph, Annika 2010 701 Allgäu Jugend</v>
      </c>
      <c r="M26" s="81">
        <f ca="1">_xlfn.NUMBERVALUE(LEFT(Einzelschützen[[#This Row],[Gau]],3))</f>
        <v>701</v>
      </c>
      <c r="N26">
        <f ca="1">COUNTIF(Einzelschützen[[#All],[ID Schütze]],Einzelschützen[[#This Row],[ID Schütze]])</f>
        <v>4</v>
      </c>
      <c r="O26">
        <f ca="1">IF(Einzelschützen[[#This Row],[Anzahl]]=2,IF(Einzelschützen[[#This Row],[Rückkampf]]=0,VLOOKUP(Einzelschützen[[#This Row],[ID Schütze]],Einzelschützen[],9,FALSE),0),Einzelschützen[[#This Row],[Rückkampf]])</f>
        <v>350</v>
      </c>
      <c r="P26">
        <f ca="1">IF(Einzelschützen[[#This Row],[Vorkampf]]="",Einzelschützen[[#This Row],[Rückkampf Schütze]],Einzelschützen[[#This Row],[Vorkampf]]+Einzelschützen[[#This Row],[Rückkampf Schütze]])</f>
        <v>350</v>
      </c>
      <c r="Q26">
        <f ca="1">IF(Einzelschützen[[#This Row],[Klasse]]=Einzelschützen[[#Headers],[Schüler]],Einzelschützen[[#This Row],[Gesamt]],0)</f>
        <v>0</v>
      </c>
      <c r="R26">
        <f>IF(Einzelschützen[[#This Row],[Klasse]]=Einzelschützen[[#Headers],[Jugend]],Einzelschützen[[#This Row],[Gesamt]],0)</f>
        <v>350</v>
      </c>
      <c r="S26">
        <f>IF(Einzelschützen[[#This Row],[Klasse]]=Einzelschützen[[#Headers],[Junioren]],Einzelschützen[[#This Row],[Gesamt]],0)</f>
        <v>0</v>
      </c>
      <c r="T26">
        <f>IF(Einzelschützen[[#This Row],[Klasse]]=Einzelschützen[[#Headers],[Pistole]],Einzelschützen[[#This Row],[Gesamt]],0)</f>
        <v>0</v>
      </c>
      <c r="U26" t="str">
        <f ca="1">IF(Einzelschützen[[#This Row],[Schüler]]&gt;0,_xlfn.RANK.EQ(Einzelschützen[[#This Row],[Schüler]],Einzelschützen[[#All],[Schüler]])+ROW(Einzelschützen[[#This Row],[Rang Schüler]])/1000,"")</f>
        <v/>
      </c>
      <c r="V26" t="e">
        <f>IF(Einzelschützen[[#This Row],[Jugend]]&gt;0,_xlfn.RANK.EQ(Einzelschützen[[#This Row],[Jugend]],Einzelschützen[[#All],[Jugend]])+ROW(Einzelschützen[[#This Row],[Rang Jugend]])/1000,"")</f>
        <v>#N/A</v>
      </c>
      <c r="W26" t="str">
        <f>IF(Einzelschützen[[#This Row],[Junioren]]&gt;0,_xlfn.RANK.EQ(Einzelschützen[[#This Row],[Junioren]],Einzelschützen[[#All],[Junioren]])+ROW(Einzelschützen[[#This Row],[Rang Junioren]])/1000,"")</f>
        <v/>
      </c>
      <c r="X26" t="str">
        <f>IF(Einzelschützen[[#This Row],[Pistole]]&gt;0,_xlfn.RANK.EQ(Einzelschützen[[#This Row],[Pistole]],Einzelschützen[[#All],[Pistole]])+ROW(Einzelschützen[[#This Row],[Rang Pistole]])/1000,"")</f>
        <v/>
      </c>
    </row>
    <row r="27">
      <c r="A27" t="e">
        <f ca="1">MAX(Einzelschützen[[#This Row],[Rang Schüler]:[Rang Pistole]])</f>
        <v>#N/A</v>
      </c>
      <c r="B27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 xml:space="preserve">Schuster, Medina-Ayleen 2011 701 Allgäu Jugend</v>
      </c>
      <c r="C27" t="s">
        <v>108</v>
      </c>
      <c r="D27" t="str">
        <f>VLOOKUP(LEFT(Einzelschützen[[#This Row],[Schütze]],1),Klasse,2,FALSE)</f>
        <v>Jugend</v>
      </c>
      <c r="E27" t="s">
        <v>218</v>
      </c>
      <c r="F27" t="str">
        <f t="shared" ca="1" si="2"/>
        <v>Schuster</v>
      </c>
      <c r="G27" t="str">
        <f t="shared" ca="1" si="3"/>
        <v>Medina-Ayleen</v>
      </c>
      <c r="H27">
        <f t="shared" ca="1" si="4"/>
        <v>2011</v>
      </c>
      <c r="I27" t="str">
        <f t="shared" ca="1" si="5"/>
        <v/>
      </c>
      <c r="J27">
        <f t="shared" ca="1" si="6"/>
        <v>357</v>
      </c>
      <c r="K27" t="str">
        <f t="shared" ca="1" si="7"/>
        <v xml:space="preserve">701 Allgäu</v>
      </c>
      <c r="L27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Schuster, Medina-Ayleen 2011 701 Allgäu Jugend</v>
      </c>
      <c r="M27" s="81">
        <f ca="1">_xlfn.NUMBERVALUE(LEFT(Einzelschützen[[#This Row],[Gau]],3))</f>
        <v>701</v>
      </c>
      <c r="N27">
        <f ca="1">COUNTIF(Einzelschützen[[#All],[ID Schütze]],Einzelschützen[[#This Row],[ID Schütze]])</f>
        <v>4</v>
      </c>
      <c r="O27">
        <f ca="1">IF(Einzelschützen[[#This Row],[Anzahl]]=2,IF(Einzelschützen[[#This Row],[Rückkampf]]=0,VLOOKUP(Einzelschützen[[#This Row],[ID Schütze]],Einzelschützen[],9,FALSE),0),Einzelschützen[[#This Row],[Rückkampf]])</f>
        <v>357</v>
      </c>
      <c r="P27">
        <f ca="1">IF(Einzelschützen[[#This Row],[Vorkampf]]="",Einzelschützen[[#This Row],[Rückkampf Schütze]],Einzelschützen[[#This Row],[Vorkampf]]+Einzelschützen[[#This Row],[Rückkampf Schütze]])</f>
        <v>357</v>
      </c>
      <c r="Q27">
        <f ca="1">IF(Einzelschützen[[#This Row],[Klasse]]=Einzelschützen[[#Headers],[Schüler]],Einzelschützen[[#This Row],[Gesamt]],0)</f>
        <v>0</v>
      </c>
      <c r="R27">
        <f>IF(Einzelschützen[[#This Row],[Klasse]]=Einzelschützen[[#Headers],[Jugend]],Einzelschützen[[#This Row],[Gesamt]],0)</f>
        <v>357</v>
      </c>
      <c r="S27">
        <f>IF(Einzelschützen[[#This Row],[Klasse]]=Einzelschützen[[#Headers],[Junioren]],Einzelschützen[[#This Row],[Gesamt]],0)</f>
        <v>0</v>
      </c>
      <c r="T27">
        <f>IF(Einzelschützen[[#This Row],[Klasse]]=Einzelschützen[[#Headers],[Pistole]],Einzelschützen[[#This Row],[Gesamt]],0)</f>
        <v>0</v>
      </c>
      <c r="U27" t="str">
        <f ca="1">IF(Einzelschützen[[#This Row],[Schüler]]&gt;0,_xlfn.RANK.EQ(Einzelschützen[[#This Row],[Schüler]],Einzelschützen[[#All],[Schüler]])+ROW(Einzelschützen[[#This Row],[Rang Schüler]])/1000,"")</f>
        <v/>
      </c>
      <c r="V27" t="e">
        <f>IF(Einzelschützen[[#This Row],[Jugend]]&gt;0,_xlfn.RANK.EQ(Einzelschützen[[#This Row],[Jugend]],Einzelschützen[[#All],[Jugend]])+ROW(Einzelschützen[[#This Row],[Rang Jugend]])/1000,"")</f>
        <v>#N/A</v>
      </c>
      <c r="W27" t="str">
        <f>IF(Einzelschützen[[#This Row],[Junioren]]&gt;0,_xlfn.RANK.EQ(Einzelschützen[[#This Row],[Junioren]],Einzelschützen[[#All],[Junioren]])+ROW(Einzelschützen[[#This Row],[Rang Junioren]])/1000,"")</f>
        <v/>
      </c>
      <c r="X27" t="str">
        <f>IF(Einzelschützen[[#This Row],[Pistole]]&gt;0,_xlfn.RANK.EQ(Einzelschützen[[#This Row],[Pistole]],Einzelschützen[[#All],[Pistole]])+ROW(Einzelschützen[[#This Row],[Rang Pistole]])/1000,"")</f>
        <v/>
      </c>
    </row>
    <row r="28">
      <c r="A28" t="e">
        <f ca="1">MAX(Einzelschützen[[#This Row],[Rang Schüler]:[Rang Pistole]])</f>
        <v>#N/A</v>
      </c>
      <c r="B28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 xml:space="preserve">Maierbacher , Jaron 2010 701 Allgäu Jugend</v>
      </c>
      <c r="C28" t="s">
        <v>114</v>
      </c>
      <c r="D28" t="str">
        <f>VLOOKUP(LEFT(Einzelschützen[[#This Row],[Schütze]],1),Klasse,2,FALSE)</f>
        <v>Jugend</v>
      </c>
      <c r="E28" t="s">
        <v>218</v>
      </c>
      <c r="F28" t="str">
        <f t="shared" ca="1" si="2"/>
        <v xml:space="preserve">Maierbacher </v>
      </c>
      <c r="G28" t="str">
        <f t="shared" ca="1" si="3"/>
        <v>Jaron</v>
      </c>
      <c r="H28">
        <f t="shared" ca="1" si="4"/>
        <v>2010</v>
      </c>
      <c r="I28" t="str">
        <f t="shared" ca="1" si="5"/>
        <v/>
      </c>
      <c r="J28">
        <f t="shared" ca="1" si="6"/>
        <v>348</v>
      </c>
      <c r="K28" t="str">
        <f t="shared" ca="1" si="7"/>
        <v xml:space="preserve">701 Allgäu</v>
      </c>
      <c r="L28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Maierbacher , Jaron 2010 701 Allgäu Jugend</v>
      </c>
      <c r="M28" s="81">
        <f ca="1">_xlfn.NUMBERVALUE(LEFT(Einzelschützen[[#This Row],[Gau]],3))</f>
        <v>701</v>
      </c>
      <c r="N28">
        <f ca="1">COUNTIF(Einzelschützen[[#All],[ID Schütze]],Einzelschützen[[#This Row],[ID Schütze]])</f>
        <v>4</v>
      </c>
      <c r="O28">
        <f ca="1">IF(Einzelschützen[[#This Row],[Anzahl]]=2,IF(Einzelschützen[[#This Row],[Rückkampf]]=0,VLOOKUP(Einzelschützen[[#This Row],[ID Schütze]],Einzelschützen[],9,FALSE),0),Einzelschützen[[#This Row],[Rückkampf]])</f>
        <v>348</v>
      </c>
      <c r="P28">
        <f ca="1">IF(Einzelschützen[[#This Row],[Vorkampf]]="",Einzelschützen[[#This Row],[Rückkampf Schütze]],Einzelschützen[[#This Row],[Vorkampf]]+Einzelschützen[[#This Row],[Rückkampf Schütze]])</f>
        <v>348</v>
      </c>
      <c r="Q28">
        <f ca="1">IF(Einzelschützen[[#This Row],[Klasse]]=Einzelschützen[[#Headers],[Schüler]],Einzelschützen[[#This Row],[Gesamt]],0)</f>
        <v>0</v>
      </c>
      <c r="R28">
        <f>IF(Einzelschützen[[#This Row],[Klasse]]=Einzelschützen[[#Headers],[Jugend]],Einzelschützen[[#This Row],[Gesamt]],0)</f>
        <v>348</v>
      </c>
      <c r="S28">
        <f>IF(Einzelschützen[[#This Row],[Klasse]]=Einzelschützen[[#Headers],[Junioren]],Einzelschützen[[#This Row],[Gesamt]],0)</f>
        <v>0</v>
      </c>
      <c r="T28">
        <f>IF(Einzelschützen[[#This Row],[Klasse]]=Einzelschützen[[#Headers],[Pistole]],Einzelschützen[[#This Row],[Gesamt]],0)</f>
        <v>0</v>
      </c>
      <c r="U28" t="str">
        <f ca="1">IF(Einzelschützen[[#This Row],[Schüler]]&gt;0,_xlfn.RANK.EQ(Einzelschützen[[#This Row],[Schüler]],Einzelschützen[[#All],[Schüler]])+ROW(Einzelschützen[[#This Row],[Rang Schüler]])/1000,"")</f>
        <v/>
      </c>
      <c r="V28" t="e">
        <f>IF(Einzelschützen[[#This Row],[Jugend]]&gt;0,_xlfn.RANK.EQ(Einzelschützen[[#This Row],[Jugend]],Einzelschützen[[#All],[Jugend]])+ROW(Einzelschützen[[#This Row],[Rang Jugend]])/1000,"")</f>
        <v>#N/A</v>
      </c>
      <c r="W28" t="str">
        <f>IF(Einzelschützen[[#This Row],[Junioren]]&gt;0,_xlfn.RANK.EQ(Einzelschützen[[#This Row],[Junioren]],Einzelschützen[[#All],[Junioren]])+ROW(Einzelschützen[[#This Row],[Rang Junioren]])/1000,"")</f>
        <v/>
      </c>
      <c r="X28" t="str">
        <f>IF(Einzelschützen[[#This Row],[Pistole]]&gt;0,_xlfn.RANK.EQ(Einzelschützen[[#This Row],[Pistole]],Einzelschützen[[#All],[Pistole]])+ROW(Einzelschützen[[#This Row],[Rang Pistole]])/1000,"")</f>
        <v/>
      </c>
    </row>
    <row r="29">
      <c r="A29" t="e">
        <f ca="1">MAX(Einzelschützen[[#This Row],[Rang Schüler]:[Rang Pistole]])</f>
        <v>#N/A</v>
      </c>
      <c r="B29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 xml:space="preserve">Shane, Adam 2011 701 Allgäu Jugend</v>
      </c>
      <c r="C29" t="s">
        <v>120</v>
      </c>
      <c r="D29" t="str">
        <f>VLOOKUP(LEFT(Einzelschützen[[#This Row],[Schütze]],1),Klasse,2,FALSE)</f>
        <v>Jugend</v>
      </c>
      <c r="E29" t="s">
        <v>218</v>
      </c>
      <c r="F29" t="str">
        <f t="shared" ca="1" si="2"/>
        <v>Shane</v>
      </c>
      <c r="G29" t="str">
        <f t="shared" ca="1" si="3"/>
        <v>Adam</v>
      </c>
      <c r="H29">
        <f t="shared" ca="1" si="4"/>
        <v>2011</v>
      </c>
      <c r="I29" t="str">
        <f t="shared" ca="1" si="5"/>
        <v/>
      </c>
      <c r="J29">
        <f t="shared" ca="1" si="6"/>
        <v>355</v>
      </c>
      <c r="K29" t="str">
        <f t="shared" ca="1" si="7"/>
        <v xml:space="preserve">701 Allgäu</v>
      </c>
      <c r="L29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Shane, Adam 2011 701 Allgäu Jugend</v>
      </c>
      <c r="M29" s="81">
        <f ca="1">_xlfn.NUMBERVALUE(LEFT(Einzelschützen[[#This Row],[Gau]],3))</f>
        <v>701</v>
      </c>
      <c r="N29">
        <f ca="1">COUNTIF(Einzelschützen[[#All],[ID Schütze]],Einzelschützen[[#This Row],[ID Schütze]])</f>
        <v>4</v>
      </c>
      <c r="O29">
        <f ca="1">IF(Einzelschützen[[#This Row],[Anzahl]]=2,IF(Einzelschützen[[#This Row],[Rückkampf]]=0,VLOOKUP(Einzelschützen[[#This Row],[ID Schütze]],Einzelschützen[],9,FALSE),0),Einzelschützen[[#This Row],[Rückkampf]])</f>
        <v>355</v>
      </c>
      <c r="P29">
        <f ca="1">IF(Einzelschützen[[#This Row],[Vorkampf]]="",Einzelschützen[[#This Row],[Rückkampf Schütze]],Einzelschützen[[#This Row],[Vorkampf]]+Einzelschützen[[#This Row],[Rückkampf Schütze]])</f>
        <v>355</v>
      </c>
      <c r="Q29">
        <f ca="1">IF(Einzelschützen[[#This Row],[Klasse]]=Einzelschützen[[#Headers],[Schüler]],Einzelschützen[[#This Row],[Gesamt]],0)</f>
        <v>0</v>
      </c>
      <c r="R29">
        <f>IF(Einzelschützen[[#This Row],[Klasse]]=Einzelschützen[[#Headers],[Jugend]],Einzelschützen[[#This Row],[Gesamt]],0)</f>
        <v>355</v>
      </c>
      <c r="S29">
        <f>IF(Einzelschützen[[#This Row],[Klasse]]=Einzelschützen[[#Headers],[Junioren]],Einzelschützen[[#This Row],[Gesamt]],0)</f>
        <v>0</v>
      </c>
      <c r="T29">
        <f>IF(Einzelschützen[[#This Row],[Klasse]]=Einzelschützen[[#Headers],[Pistole]],Einzelschützen[[#This Row],[Gesamt]],0)</f>
        <v>0</v>
      </c>
      <c r="U29" t="str">
        <f ca="1">IF(Einzelschützen[[#This Row],[Schüler]]&gt;0,_xlfn.RANK.EQ(Einzelschützen[[#This Row],[Schüler]],Einzelschützen[[#All],[Schüler]])+ROW(Einzelschützen[[#This Row],[Rang Schüler]])/1000,"")</f>
        <v/>
      </c>
      <c r="V29" t="e">
        <f>IF(Einzelschützen[[#This Row],[Jugend]]&gt;0,_xlfn.RANK.EQ(Einzelschützen[[#This Row],[Jugend]],Einzelschützen[[#All],[Jugend]])+ROW(Einzelschützen[[#This Row],[Rang Jugend]])/1000,"")</f>
        <v>#N/A</v>
      </c>
      <c r="W29" t="str">
        <f>IF(Einzelschützen[[#This Row],[Junioren]]&gt;0,_xlfn.RANK.EQ(Einzelschützen[[#This Row],[Junioren]],Einzelschützen[[#All],[Junioren]])+ROW(Einzelschützen[[#This Row],[Rang Junioren]])/1000,"")</f>
        <v/>
      </c>
      <c r="X29" t="str">
        <f>IF(Einzelschützen[[#This Row],[Pistole]]&gt;0,_xlfn.RANK.EQ(Einzelschützen[[#This Row],[Pistole]],Einzelschützen[[#All],[Pistole]])+ROW(Einzelschützen[[#This Row],[Rang Pistole]])/1000,"")</f>
        <v/>
      </c>
    </row>
    <row r="30">
      <c r="A30" t="e">
        <f ca="1">MAX(Einzelschützen[[#This Row],[Rang Schüler]:[Rang Pistole]])</f>
        <v>#N/A</v>
      </c>
      <c r="B30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 xml:space="preserve">Weber, Elias 2010 701 Allgäu Jugend</v>
      </c>
      <c r="C30" t="s">
        <v>124</v>
      </c>
      <c r="D30" t="str">
        <f>VLOOKUP(LEFT(Einzelschützen[[#This Row],[Schütze]],1),Klasse,2,FALSE)</f>
        <v>Jugend</v>
      </c>
      <c r="E30" t="s">
        <v>218</v>
      </c>
      <c r="F30" t="str">
        <f t="shared" ca="1" si="2"/>
        <v>Weber</v>
      </c>
      <c r="G30" t="str">
        <f t="shared" ca="1" si="3"/>
        <v>Elias</v>
      </c>
      <c r="H30">
        <f t="shared" ca="1" si="4"/>
        <v>2010</v>
      </c>
      <c r="I30" t="str">
        <f t="shared" ca="1" si="5"/>
        <v/>
      </c>
      <c r="J30">
        <f t="shared" ca="1" si="6"/>
        <v>363</v>
      </c>
      <c r="K30" t="str">
        <f t="shared" ca="1" si="7"/>
        <v xml:space="preserve">701 Allgäu</v>
      </c>
      <c r="L30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Weber, Elias 2010 701 Allgäu Jugend</v>
      </c>
      <c r="M30" s="81">
        <f ca="1">_xlfn.NUMBERVALUE(LEFT(Einzelschützen[[#This Row],[Gau]],3))</f>
        <v>701</v>
      </c>
      <c r="N30">
        <f ca="1">COUNTIF(Einzelschützen[[#All],[ID Schütze]],Einzelschützen[[#This Row],[ID Schütze]])</f>
        <v>4</v>
      </c>
      <c r="O30">
        <f ca="1">IF(Einzelschützen[[#This Row],[Anzahl]]=2,IF(Einzelschützen[[#This Row],[Rückkampf]]=0,VLOOKUP(Einzelschützen[[#This Row],[ID Schütze]],Einzelschützen[],9,FALSE),0),Einzelschützen[[#This Row],[Rückkampf]])</f>
        <v>363</v>
      </c>
      <c r="P30">
        <f ca="1">IF(Einzelschützen[[#This Row],[Vorkampf]]="",Einzelschützen[[#This Row],[Rückkampf Schütze]],Einzelschützen[[#This Row],[Vorkampf]]+Einzelschützen[[#This Row],[Rückkampf Schütze]])</f>
        <v>363</v>
      </c>
      <c r="Q30">
        <f ca="1">IF(Einzelschützen[[#This Row],[Klasse]]=Einzelschützen[[#Headers],[Schüler]],Einzelschützen[[#This Row],[Gesamt]],0)</f>
        <v>0</v>
      </c>
      <c r="R30">
        <f>IF(Einzelschützen[[#This Row],[Klasse]]=Einzelschützen[[#Headers],[Jugend]],Einzelschützen[[#This Row],[Gesamt]],0)</f>
        <v>363</v>
      </c>
      <c r="S30">
        <f>IF(Einzelschützen[[#This Row],[Klasse]]=Einzelschützen[[#Headers],[Junioren]],Einzelschützen[[#This Row],[Gesamt]],0)</f>
        <v>0</v>
      </c>
      <c r="T30">
        <f>IF(Einzelschützen[[#This Row],[Klasse]]=Einzelschützen[[#Headers],[Pistole]],Einzelschützen[[#This Row],[Gesamt]],0)</f>
        <v>0</v>
      </c>
      <c r="U30" t="str">
        <f ca="1">IF(Einzelschützen[[#This Row],[Schüler]]&gt;0,_xlfn.RANK.EQ(Einzelschützen[[#This Row],[Schüler]],Einzelschützen[[#All],[Schüler]])+ROW(Einzelschützen[[#This Row],[Rang Schüler]])/1000,"")</f>
        <v/>
      </c>
      <c r="V30" t="e">
        <f>IF(Einzelschützen[[#This Row],[Jugend]]&gt;0,_xlfn.RANK.EQ(Einzelschützen[[#This Row],[Jugend]],Einzelschützen[[#All],[Jugend]])+ROW(Einzelschützen[[#This Row],[Rang Jugend]])/1000,"")</f>
        <v>#N/A</v>
      </c>
      <c r="W30" t="str">
        <f>IF(Einzelschützen[[#This Row],[Junioren]]&gt;0,_xlfn.RANK.EQ(Einzelschützen[[#This Row],[Junioren]],Einzelschützen[[#All],[Junioren]])+ROW(Einzelschützen[[#This Row],[Rang Junioren]])/1000,"")</f>
        <v/>
      </c>
      <c r="X30" t="str">
        <f>IF(Einzelschützen[[#This Row],[Pistole]]&gt;0,_xlfn.RANK.EQ(Einzelschützen[[#This Row],[Pistole]],Einzelschützen[[#All],[Pistole]])+ROW(Einzelschützen[[#This Row],[Rang Pistole]])/1000,"")</f>
        <v/>
      </c>
    </row>
    <row r="31">
      <c r="A31" t="e">
        <f ca="1">MAX(Einzelschützen[[#This Row],[Rang Schüler]:[Rang Pistole]])</f>
        <v>#N/A</v>
      </c>
      <c r="B3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 xml:space="preserve">Kössler, Andreas 2010 701 Allgäu Jugend</v>
      </c>
      <c r="C31" t="s">
        <v>130</v>
      </c>
      <c r="D31" t="str">
        <f>VLOOKUP(LEFT(Einzelschützen[[#This Row],[Schütze]],1),Klasse,2,FALSE)</f>
        <v>Jugend</v>
      </c>
      <c r="E31" t="s">
        <v>218</v>
      </c>
      <c r="F31" t="str">
        <f t="shared" ca="1" si="2"/>
        <v>Kössler</v>
      </c>
      <c r="G31" t="str">
        <f t="shared" ca="1" si="3"/>
        <v>Andreas</v>
      </c>
      <c r="H31">
        <f t="shared" ca="1" si="4"/>
        <v>2010</v>
      </c>
      <c r="I31" t="str">
        <f t="shared" ca="1" si="5"/>
        <v/>
      </c>
      <c r="J31">
        <f t="shared" ca="1" si="6"/>
        <v>359</v>
      </c>
      <c r="K31" t="str">
        <f t="shared" ca="1" si="7"/>
        <v xml:space="preserve">701 Allgäu</v>
      </c>
      <c r="L31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Kössler, Andreas 2010 701 Allgäu Jugend</v>
      </c>
      <c r="M31" s="81">
        <f ca="1">_xlfn.NUMBERVALUE(LEFT(Einzelschützen[[#This Row],[Gau]],3))</f>
        <v>701</v>
      </c>
      <c r="N31">
        <f ca="1">COUNTIF(Einzelschützen[[#All],[ID Schütze]],Einzelschützen[[#This Row],[ID Schütze]])</f>
        <v>4</v>
      </c>
      <c r="O31">
        <f ca="1">IF(Einzelschützen[[#This Row],[Anzahl]]=2,IF(Einzelschützen[[#This Row],[Rückkampf]]=0,VLOOKUP(Einzelschützen[[#This Row],[ID Schütze]],Einzelschützen[],9,FALSE),0),Einzelschützen[[#This Row],[Rückkampf]])</f>
        <v>359</v>
      </c>
      <c r="P31">
        <f ca="1">IF(Einzelschützen[[#This Row],[Vorkampf]]="",Einzelschützen[[#This Row],[Rückkampf Schütze]],Einzelschützen[[#This Row],[Vorkampf]]+Einzelschützen[[#This Row],[Rückkampf Schütze]])</f>
        <v>359</v>
      </c>
      <c r="Q31">
        <f ca="1">IF(Einzelschützen[[#This Row],[Klasse]]=Einzelschützen[[#Headers],[Schüler]],Einzelschützen[[#This Row],[Gesamt]],0)</f>
        <v>0</v>
      </c>
      <c r="R31">
        <f>IF(Einzelschützen[[#This Row],[Klasse]]=Einzelschützen[[#Headers],[Jugend]],Einzelschützen[[#This Row],[Gesamt]],0)</f>
        <v>359</v>
      </c>
      <c r="S31">
        <f>IF(Einzelschützen[[#This Row],[Klasse]]=Einzelschützen[[#Headers],[Junioren]],Einzelschützen[[#This Row],[Gesamt]],0)</f>
        <v>0</v>
      </c>
      <c r="T31">
        <f>IF(Einzelschützen[[#This Row],[Klasse]]=Einzelschützen[[#Headers],[Pistole]],Einzelschützen[[#This Row],[Gesamt]],0)</f>
        <v>0</v>
      </c>
      <c r="U31" t="str">
        <f ca="1">IF(Einzelschützen[[#This Row],[Schüler]]&gt;0,_xlfn.RANK.EQ(Einzelschützen[[#This Row],[Schüler]],Einzelschützen[[#All],[Schüler]])+ROW(Einzelschützen[[#This Row],[Rang Schüler]])/1000,"")</f>
        <v/>
      </c>
      <c r="V31" t="e">
        <f>IF(Einzelschützen[[#This Row],[Jugend]]&gt;0,_xlfn.RANK.EQ(Einzelschützen[[#This Row],[Jugend]],Einzelschützen[[#All],[Jugend]])+ROW(Einzelschützen[[#This Row],[Rang Jugend]])/1000,"")</f>
        <v>#N/A</v>
      </c>
      <c r="W31" t="str">
        <f>IF(Einzelschützen[[#This Row],[Junioren]]&gt;0,_xlfn.RANK.EQ(Einzelschützen[[#This Row],[Junioren]],Einzelschützen[[#All],[Junioren]])+ROW(Einzelschützen[[#This Row],[Rang Junioren]])/1000,"")</f>
        <v/>
      </c>
      <c r="X31" t="str">
        <f>IF(Einzelschützen[[#This Row],[Pistole]]&gt;0,_xlfn.RANK.EQ(Einzelschützen[[#This Row],[Pistole]],Einzelschützen[[#All],[Pistole]])+ROW(Einzelschützen[[#This Row],[Rang Pistole]])/1000,"")</f>
        <v/>
      </c>
    </row>
    <row r="32">
      <c r="A32" t="e">
        <f ca="1">MAX(Einzelschützen[[#This Row],[Rang Schüler]:[Rang Pistole]])</f>
        <v>#N/A</v>
      </c>
      <c r="B32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 xml:space="preserve">Maucher, Lina 2010 701 Allgäu Jugend</v>
      </c>
      <c r="C32" t="s">
        <v>136</v>
      </c>
      <c r="D32" t="str">
        <f>VLOOKUP(LEFT(Einzelschützen[[#This Row],[Schütze]],1),Klasse,2,FALSE)</f>
        <v>Jugend</v>
      </c>
      <c r="E32" t="s">
        <v>218</v>
      </c>
      <c r="F32" t="str">
        <f t="shared" ca="1" si="2"/>
        <v>Maucher</v>
      </c>
      <c r="G32" t="str">
        <f t="shared" ca="1" si="3"/>
        <v>Lina</v>
      </c>
      <c r="H32">
        <f t="shared" ca="1" si="4"/>
        <v>2010</v>
      </c>
      <c r="I32" t="str">
        <f t="shared" ca="1" si="5"/>
        <v/>
      </c>
      <c r="J32">
        <f t="shared" ca="1" si="6"/>
        <v>368</v>
      </c>
      <c r="K32" t="str">
        <f t="shared" ca="1" si="7"/>
        <v xml:space="preserve">701 Allgäu</v>
      </c>
      <c r="L32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Maucher, Lina 2010 701 Allgäu Jugend</v>
      </c>
      <c r="M32" s="81">
        <f ca="1">_xlfn.NUMBERVALUE(LEFT(Einzelschützen[[#This Row],[Gau]],3))</f>
        <v>701</v>
      </c>
      <c r="N32">
        <f ca="1">COUNTIF(Einzelschützen[[#All],[ID Schütze]],Einzelschützen[[#This Row],[ID Schütze]])</f>
        <v>4</v>
      </c>
      <c r="O32">
        <f ca="1">IF(Einzelschützen[[#This Row],[Anzahl]]=2,IF(Einzelschützen[[#This Row],[Rückkampf]]=0,VLOOKUP(Einzelschützen[[#This Row],[ID Schütze]],Einzelschützen[],9,FALSE),0),Einzelschützen[[#This Row],[Rückkampf]])</f>
        <v>368</v>
      </c>
      <c r="P32">
        <f ca="1">IF(Einzelschützen[[#This Row],[Vorkampf]]="",Einzelschützen[[#This Row],[Rückkampf Schütze]],Einzelschützen[[#This Row],[Vorkampf]]+Einzelschützen[[#This Row],[Rückkampf Schütze]])</f>
        <v>368</v>
      </c>
      <c r="Q32">
        <f ca="1">IF(Einzelschützen[[#This Row],[Klasse]]=Einzelschützen[[#Headers],[Schüler]],Einzelschützen[[#This Row],[Gesamt]],0)</f>
        <v>0</v>
      </c>
      <c r="R32">
        <f>IF(Einzelschützen[[#This Row],[Klasse]]=Einzelschützen[[#Headers],[Jugend]],Einzelschützen[[#This Row],[Gesamt]],0)</f>
        <v>368</v>
      </c>
      <c r="S32">
        <f>IF(Einzelschützen[[#This Row],[Klasse]]=Einzelschützen[[#Headers],[Junioren]],Einzelschützen[[#This Row],[Gesamt]],0)</f>
        <v>0</v>
      </c>
      <c r="T32">
        <f>IF(Einzelschützen[[#This Row],[Klasse]]=Einzelschützen[[#Headers],[Pistole]],Einzelschützen[[#This Row],[Gesamt]],0)</f>
        <v>0</v>
      </c>
      <c r="U32" t="str">
        <f ca="1">IF(Einzelschützen[[#This Row],[Schüler]]&gt;0,_xlfn.RANK.EQ(Einzelschützen[[#This Row],[Schüler]],Einzelschützen[[#All],[Schüler]])+ROW(Einzelschützen[[#This Row],[Rang Schüler]])/1000,"")</f>
        <v/>
      </c>
      <c r="V32" t="e">
        <f>IF(Einzelschützen[[#This Row],[Jugend]]&gt;0,_xlfn.RANK.EQ(Einzelschützen[[#This Row],[Jugend]],Einzelschützen[[#All],[Jugend]])+ROW(Einzelschützen[[#This Row],[Rang Jugend]])/1000,"")</f>
        <v>#N/A</v>
      </c>
      <c r="W32" t="str">
        <f>IF(Einzelschützen[[#This Row],[Junioren]]&gt;0,_xlfn.RANK.EQ(Einzelschützen[[#This Row],[Junioren]],Einzelschützen[[#All],[Junioren]])+ROW(Einzelschützen[[#This Row],[Rang Junioren]])/1000,"")</f>
        <v/>
      </c>
      <c r="X32" t="str">
        <f>IF(Einzelschützen[[#This Row],[Pistole]]&gt;0,_xlfn.RANK.EQ(Einzelschützen[[#This Row],[Pistole]],Einzelschützen[[#All],[Pistole]])+ROW(Einzelschützen[[#This Row],[Rang Pistole]])/1000,"")</f>
        <v/>
      </c>
    </row>
    <row r="33">
      <c r="A33">
        <f ca="1">MAX(Einzelschützen[[#This Row],[Rang Schüler]:[Rang Pistole]])</f>
        <v>0</v>
      </c>
      <c r="B33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 xml:space="preserve">Wölfle, Alexander 2011 701 Allgäu Jugend</v>
      </c>
      <c r="C33" t="s">
        <v>142</v>
      </c>
      <c r="D33" t="str">
        <f>VLOOKUP(LEFT(Einzelschützen[[#This Row],[Schütze]],1),Klasse,2,FALSE)</f>
        <v>Jugend</v>
      </c>
      <c r="E33" t="s">
        <v>218</v>
      </c>
      <c r="F33" t="str">
        <f t="shared" ca="1" si="2"/>
        <v>Wölfle</v>
      </c>
      <c r="G33" t="str">
        <f t="shared" ca="1" si="3"/>
        <v>Alexander</v>
      </c>
      <c r="H33">
        <f t="shared" ca="1" si="4"/>
        <v>2011</v>
      </c>
      <c r="I33" t="str">
        <f t="shared" ca="1" si="5"/>
        <v/>
      </c>
      <c r="J33">
        <f t="shared" ca="1" si="6"/>
        <v>373</v>
      </c>
      <c r="K33" t="str">
        <f t="shared" ca="1" si="7"/>
        <v xml:space="preserve">701 Allgäu</v>
      </c>
      <c r="L33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Wölfle, Alexander 2011 701 Allgäu Jugend</v>
      </c>
      <c r="M33" s="81">
        <f ca="1">_xlfn.NUMBERVALUE(LEFT(Einzelschützen[[#This Row],[Gau]],3))</f>
        <v>701</v>
      </c>
      <c r="N33">
        <f ca="1">COUNTIF(Einzelschützen[[#All],[ID Schütze]],Einzelschützen[[#This Row],[ID Schütze]])</f>
        <v>2</v>
      </c>
      <c r="O33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33">
        <f ca="1">IF(Einzelschützen[[#This Row],[Vorkampf]]="",Einzelschützen[[#This Row],[Rückkampf Schütze]],Einzelschützen[[#This Row],[Vorkampf]]+Einzelschützen[[#This Row],[Rückkampf Schütze]])</f>
        <v>0</v>
      </c>
      <c r="Q33">
        <f ca="1">IF(Einzelschützen[[#This Row],[Klasse]]=Einzelschützen[[#Headers],[Schüler]],Einzelschützen[[#This Row],[Gesamt]],0)</f>
        <v>0</v>
      </c>
      <c r="R33">
        <f>IF(Einzelschützen[[#This Row],[Klasse]]=Einzelschützen[[#Headers],[Jugend]],Einzelschützen[[#This Row],[Gesamt]],0)</f>
        <v>0</v>
      </c>
      <c r="S33">
        <f>IF(Einzelschützen[[#This Row],[Klasse]]=Einzelschützen[[#Headers],[Junioren]],Einzelschützen[[#This Row],[Gesamt]],0)</f>
        <v>0</v>
      </c>
      <c r="T33">
        <f>IF(Einzelschützen[[#This Row],[Klasse]]=Einzelschützen[[#Headers],[Pistole]],Einzelschützen[[#This Row],[Gesamt]],0)</f>
        <v>0</v>
      </c>
      <c r="U33" t="str">
        <f ca="1">IF(Einzelschützen[[#This Row],[Schüler]]&gt;0,_xlfn.RANK.EQ(Einzelschützen[[#This Row],[Schüler]],Einzelschützen[[#All],[Schüler]])+ROW(Einzelschützen[[#This Row],[Rang Schüler]])/1000,"")</f>
        <v/>
      </c>
      <c r="V33" t="str">
        <f>IF(Einzelschützen[[#This Row],[Jugend]]&gt;0,_xlfn.RANK.EQ(Einzelschützen[[#This Row],[Jugend]],Einzelschützen[[#All],[Jugend]])+ROW(Einzelschützen[[#This Row],[Rang Jugend]])/1000,"")</f>
        <v/>
      </c>
      <c r="W33" t="str">
        <f>IF(Einzelschützen[[#This Row],[Junioren]]&gt;0,_xlfn.RANK.EQ(Einzelschützen[[#This Row],[Junioren]],Einzelschützen[[#All],[Junioren]])+ROW(Einzelschützen[[#This Row],[Rang Junioren]])/1000,"")</f>
        <v/>
      </c>
      <c r="X33" t="str">
        <f>IF(Einzelschützen[[#This Row],[Pistole]]&gt;0,_xlfn.RANK.EQ(Einzelschützen[[#This Row],[Pistole]],Einzelschützen[[#All],[Pistole]])+ROW(Einzelschützen[[#This Row],[Rang Pistole]])/1000,"")</f>
        <v/>
      </c>
    </row>
    <row r="34">
      <c r="A34">
        <f ca="1">MAX(Einzelschützen[[#This Row],[Rang Schüler]:[Rang Pistole]])</f>
        <v>2.0339999999999998</v>
      </c>
      <c r="B34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34" t="s">
        <v>149</v>
      </c>
      <c r="D34" t="str">
        <f>VLOOKUP(LEFT(Einzelschützen[[#This Row],[Schütze]],1),Klasse,2,FALSE)</f>
        <v>Junioren</v>
      </c>
      <c r="E34" t="s">
        <v>47</v>
      </c>
      <c r="F34" t="str">
        <f t="shared" ca="1" si="2"/>
        <v>Frick</v>
      </c>
      <c r="G34" t="str">
        <f t="shared" ca="1" si="3"/>
        <v>Katharina</v>
      </c>
      <c r="H34">
        <f t="shared" ca="1" si="4"/>
        <v>2008</v>
      </c>
      <c r="I34">
        <f t="shared" ref="I34:I61" ca="1" si="8">IF($E34=I$1,VLOOKUP($C34,INDIRECT($E34&amp;"!B:G"),6,FALSE),"")</f>
        <v>389</v>
      </c>
      <c r="J34">
        <f t="shared" ca="1" si="6"/>
        <v>0</v>
      </c>
      <c r="K34" t="str">
        <f t="shared" ref="K34:K97" ca="1" si="9">INDIRECT("Gau_"&amp;RIGHT(LEFT(C34,2),1))</f>
        <v xml:space="preserve">701 Allgäu</v>
      </c>
      <c r="L34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Frick, Katharina 2008 701 Allgäu Junioren</v>
      </c>
      <c r="M34" s="81">
        <f ca="1">_xlfn.NUMBERVALUE(LEFT(Einzelschützen[[#This Row],[Gau]],3))</f>
        <v>701</v>
      </c>
      <c r="N34">
        <f ca="1">COUNTIF(Einzelschützen[[#All],[ID Schütze]],Einzelschützen[[#This Row],[ID Schütze]])</f>
        <v>3</v>
      </c>
      <c r="O34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34">
        <f ca="1">IF(Einzelschützen[[#This Row],[Vorkampf]]="",Einzelschützen[[#This Row],[Rückkampf Schütze]],Einzelschützen[[#This Row],[Vorkampf]]+Einzelschützen[[#This Row],[Rückkampf Schütze]])</f>
        <v>389</v>
      </c>
      <c r="Q34">
        <f ca="1">IF(Einzelschützen[[#This Row],[Klasse]]=Einzelschützen[[#Headers],[Schüler]],Einzelschützen[[#This Row],[Gesamt]],0)</f>
        <v>0</v>
      </c>
      <c r="R34">
        <f>IF(Einzelschützen[[#This Row],[Klasse]]=Einzelschützen[[#Headers],[Jugend]],Einzelschützen[[#This Row],[Gesamt]],0)</f>
        <v>0</v>
      </c>
      <c r="S34">
        <f>IF(Einzelschützen[[#This Row],[Klasse]]=Einzelschützen[[#Headers],[Junioren]],Einzelschützen[[#This Row],[Gesamt]],0)</f>
        <v>389</v>
      </c>
      <c r="T34">
        <f>IF(Einzelschützen[[#This Row],[Klasse]]=Einzelschützen[[#Headers],[Pistole]],Einzelschützen[[#This Row],[Gesamt]],0)</f>
        <v>0</v>
      </c>
      <c r="U34" t="str">
        <f ca="1">IF(Einzelschützen[[#This Row],[Schüler]]&gt;0,_xlfn.RANK.EQ(Einzelschützen[[#This Row],[Schüler]],Einzelschützen[[#All],[Schüler]])+ROW(Einzelschützen[[#This Row],[Rang Schüler]])/1000,"")</f>
        <v/>
      </c>
      <c r="V34" t="str">
        <f>IF(Einzelschützen[[#This Row],[Jugend]]&gt;0,_xlfn.RANK.EQ(Einzelschützen[[#This Row],[Jugend]],Einzelschützen[[#All],[Jugend]])+ROW(Einzelschützen[[#This Row],[Rang Jugend]])/1000,"")</f>
        <v/>
      </c>
      <c r="W34">
        <f>IF(Einzelschützen[[#This Row],[Junioren]]&gt;0,_xlfn.RANK.EQ(Einzelschützen[[#This Row],[Junioren]],Einzelschützen[[#All],[Junioren]])+ROW(Einzelschützen[[#This Row],[Rang Junioren]])/1000,"")</f>
        <v>2.0339999999999998</v>
      </c>
      <c r="X34" t="str">
        <f>IF(Einzelschützen[[#This Row],[Pistole]]&gt;0,_xlfn.RANK.EQ(Einzelschützen[[#This Row],[Pistole]],Einzelschützen[[#All],[Pistole]])+ROW(Einzelschützen[[#This Row],[Rang Pistole]])/1000,"")</f>
        <v/>
      </c>
    </row>
    <row r="35">
      <c r="A35">
        <f ca="1">MAX(Einzelschützen[[#This Row],[Rang Schüler]:[Rang Pistole]])</f>
        <v>3.0350000000000001</v>
      </c>
      <c r="B35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35" t="s">
        <v>154</v>
      </c>
      <c r="D35" t="str">
        <f>VLOOKUP(LEFT(Einzelschützen[[#This Row],[Schütze]],1),Klasse,2,FALSE)</f>
        <v>Junioren</v>
      </c>
      <c r="E35" t="s">
        <v>47</v>
      </c>
      <c r="F35" t="str">
        <f t="shared" ca="1" si="2"/>
        <v>Dodel</v>
      </c>
      <c r="G35" t="str">
        <f t="shared" ca="1" si="3"/>
        <v>Verena</v>
      </c>
      <c r="H35">
        <f t="shared" ca="1" si="4"/>
        <v>2008</v>
      </c>
      <c r="I35">
        <f t="shared" ca="1" si="8"/>
        <v>385</v>
      </c>
      <c r="J35">
        <f t="shared" ca="1" si="6"/>
        <v>0</v>
      </c>
      <c r="K35" t="str">
        <f t="shared" ca="1" si="9"/>
        <v xml:space="preserve">701 Allgäu</v>
      </c>
      <c r="L35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Dodel, Verena 2008 701 Allgäu Junioren</v>
      </c>
      <c r="M35" s="81">
        <f ca="1">_xlfn.NUMBERVALUE(LEFT(Einzelschützen[[#This Row],[Gau]],3))</f>
        <v>701</v>
      </c>
      <c r="N35">
        <f ca="1">COUNTIF(Einzelschützen[[#All],[ID Schütze]],Einzelschützen[[#This Row],[ID Schütze]])</f>
        <v>3</v>
      </c>
      <c r="O35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35">
        <f ca="1">IF(Einzelschützen[[#This Row],[Vorkampf]]="",Einzelschützen[[#This Row],[Rückkampf Schütze]],Einzelschützen[[#This Row],[Vorkampf]]+Einzelschützen[[#This Row],[Rückkampf Schütze]])</f>
        <v>385</v>
      </c>
      <c r="Q35">
        <f ca="1">IF(Einzelschützen[[#This Row],[Klasse]]=Einzelschützen[[#Headers],[Schüler]],Einzelschützen[[#This Row],[Gesamt]],0)</f>
        <v>0</v>
      </c>
      <c r="R35">
        <f>IF(Einzelschützen[[#This Row],[Klasse]]=Einzelschützen[[#Headers],[Jugend]],Einzelschützen[[#This Row],[Gesamt]],0)</f>
        <v>0</v>
      </c>
      <c r="S35">
        <f>IF(Einzelschützen[[#This Row],[Klasse]]=Einzelschützen[[#Headers],[Junioren]],Einzelschützen[[#This Row],[Gesamt]],0)</f>
        <v>385</v>
      </c>
      <c r="T35">
        <f>IF(Einzelschützen[[#This Row],[Klasse]]=Einzelschützen[[#Headers],[Pistole]],Einzelschützen[[#This Row],[Gesamt]],0)</f>
        <v>0</v>
      </c>
      <c r="U35" t="str">
        <f ca="1">IF(Einzelschützen[[#This Row],[Schüler]]&gt;0,_xlfn.RANK.EQ(Einzelschützen[[#This Row],[Schüler]],Einzelschützen[[#All],[Schüler]])+ROW(Einzelschützen[[#This Row],[Rang Schüler]])/1000,"")</f>
        <v/>
      </c>
      <c r="V35" t="str">
        <f>IF(Einzelschützen[[#This Row],[Jugend]]&gt;0,_xlfn.RANK.EQ(Einzelschützen[[#This Row],[Jugend]],Einzelschützen[[#All],[Jugend]])+ROW(Einzelschützen[[#This Row],[Rang Jugend]])/1000,"")</f>
        <v/>
      </c>
      <c r="W35">
        <f>IF(Einzelschützen[[#This Row],[Junioren]]&gt;0,_xlfn.RANK.EQ(Einzelschützen[[#This Row],[Junioren]],Einzelschützen[[#All],[Junioren]])+ROW(Einzelschützen[[#This Row],[Rang Junioren]])/1000,"")</f>
        <v>3.0350000000000001</v>
      </c>
      <c r="X35" t="str">
        <f>IF(Einzelschützen[[#This Row],[Pistole]]&gt;0,_xlfn.RANK.EQ(Einzelschützen[[#This Row],[Pistole]],Einzelschützen[[#All],[Pistole]])+ROW(Einzelschützen[[#This Row],[Rang Pistole]])/1000,"")</f>
        <v/>
      </c>
    </row>
    <row r="36">
      <c r="A36">
        <f ca="1">MAX(Einzelschützen[[#This Row],[Rang Schüler]:[Rang Pistole]])</f>
        <v>8.0359999999999996</v>
      </c>
      <c r="B36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36" t="s">
        <v>160</v>
      </c>
      <c r="D36" t="str">
        <f>VLOOKUP(LEFT(Einzelschützen[[#This Row],[Schütze]],1),Klasse,2,FALSE)</f>
        <v>Junioren</v>
      </c>
      <c r="E36" t="s">
        <v>47</v>
      </c>
      <c r="F36" t="str">
        <f t="shared" ca="1" si="2"/>
        <v>Haug</v>
      </c>
      <c r="G36" t="str">
        <f t="shared" ca="1" si="3"/>
        <v>Eileen</v>
      </c>
      <c r="H36">
        <f t="shared" ca="1" si="4"/>
        <v>2009</v>
      </c>
      <c r="I36">
        <f t="shared" ca="1" si="8"/>
        <v>381</v>
      </c>
      <c r="J36">
        <f t="shared" ca="1" si="6"/>
        <v>0</v>
      </c>
      <c r="K36" t="str">
        <f t="shared" ca="1" si="9"/>
        <v xml:space="preserve">701 Allgäu</v>
      </c>
      <c r="L36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Haug, Eileen 2009 701 Allgäu Junioren</v>
      </c>
      <c r="M36" s="81">
        <f ca="1">_xlfn.NUMBERVALUE(LEFT(Einzelschützen[[#This Row],[Gau]],3))</f>
        <v>701</v>
      </c>
      <c r="N36">
        <f ca="1">COUNTIF(Einzelschützen[[#All],[ID Schütze]],Einzelschützen[[#This Row],[ID Schütze]])</f>
        <v>3</v>
      </c>
      <c r="O36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36">
        <f ca="1">IF(Einzelschützen[[#This Row],[Vorkampf]]="",Einzelschützen[[#This Row],[Rückkampf Schütze]],Einzelschützen[[#This Row],[Vorkampf]]+Einzelschützen[[#This Row],[Rückkampf Schütze]])</f>
        <v>381</v>
      </c>
      <c r="Q36">
        <f ca="1">IF(Einzelschützen[[#This Row],[Klasse]]=Einzelschützen[[#Headers],[Schüler]],Einzelschützen[[#This Row],[Gesamt]],0)</f>
        <v>0</v>
      </c>
      <c r="R36">
        <f>IF(Einzelschützen[[#This Row],[Klasse]]=Einzelschützen[[#Headers],[Jugend]],Einzelschützen[[#This Row],[Gesamt]],0)</f>
        <v>0</v>
      </c>
      <c r="S36">
        <f>IF(Einzelschützen[[#This Row],[Klasse]]=Einzelschützen[[#Headers],[Junioren]],Einzelschützen[[#This Row],[Gesamt]],0)</f>
        <v>381</v>
      </c>
      <c r="T36">
        <f>IF(Einzelschützen[[#This Row],[Klasse]]=Einzelschützen[[#Headers],[Pistole]],Einzelschützen[[#This Row],[Gesamt]],0)</f>
        <v>0</v>
      </c>
      <c r="U36" t="str">
        <f ca="1">IF(Einzelschützen[[#This Row],[Schüler]]&gt;0,_xlfn.RANK.EQ(Einzelschützen[[#This Row],[Schüler]],Einzelschützen[[#All],[Schüler]])+ROW(Einzelschützen[[#This Row],[Rang Schüler]])/1000,"")</f>
        <v/>
      </c>
      <c r="V36" t="str">
        <f>IF(Einzelschützen[[#This Row],[Jugend]]&gt;0,_xlfn.RANK.EQ(Einzelschützen[[#This Row],[Jugend]],Einzelschützen[[#All],[Jugend]])+ROW(Einzelschützen[[#This Row],[Rang Jugend]])/1000,"")</f>
        <v/>
      </c>
      <c r="W36">
        <f>IF(Einzelschützen[[#This Row],[Junioren]]&gt;0,_xlfn.RANK.EQ(Einzelschützen[[#This Row],[Junioren]],Einzelschützen[[#All],[Junioren]])+ROW(Einzelschützen[[#This Row],[Rang Junioren]])/1000,"")</f>
        <v>8.0359999999999996</v>
      </c>
      <c r="X36" t="str">
        <f>IF(Einzelschützen[[#This Row],[Pistole]]&gt;0,_xlfn.RANK.EQ(Einzelschützen[[#This Row],[Pistole]],Einzelschützen[[#All],[Pistole]])+ROW(Einzelschützen[[#This Row],[Rang Pistole]])/1000,"")</f>
        <v/>
      </c>
    </row>
    <row r="37">
      <c r="A37">
        <f ca="1">MAX(Einzelschützen[[#This Row],[Rang Schüler]:[Rang Pistole]])</f>
        <v>12.037000000000001</v>
      </c>
      <c r="B37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37" t="s">
        <v>166</v>
      </c>
      <c r="D37" t="str">
        <f>VLOOKUP(LEFT(Einzelschützen[[#This Row],[Schütze]],1),Klasse,2,FALSE)</f>
        <v>Junioren</v>
      </c>
      <c r="E37" t="s">
        <v>47</v>
      </c>
      <c r="F37" t="str">
        <f t="shared" ca="1" si="2"/>
        <v>Holzheu</v>
      </c>
      <c r="G37" t="str">
        <f t="shared" ca="1" si="3"/>
        <v>Elias</v>
      </c>
      <c r="H37">
        <f t="shared" ca="1" si="4"/>
        <v>2006</v>
      </c>
      <c r="I37">
        <f t="shared" ca="1" si="8"/>
        <v>378</v>
      </c>
      <c r="J37">
        <f t="shared" ca="1" si="6"/>
        <v>0</v>
      </c>
      <c r="K37" t="str">
        <f t="shared" ca="1" si="9"/>
        <v xml:space="preserve">701 Allgäu</v>
      </c>
      <c r="L37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Holzheu, Elias 2006 701 Allgäu Junioren</v>
      </c>
      <c r="M37" s="81">
        <f ca="1">_xlfn.NUMBERVALUE(LEFT(Einzelschützen[[#This Row],[Gau]],3))</f>
        <v>701</v>
      </c>
      <c r="N37">
        <f ca="1">COUNTIF(Einzelschützen[[#All],[ID Schütze]],Einzelschützen[[#This Row],[ID Schütze]])</f>
        <v>3</v>
      </c>
      <c r="O37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37">
        <f ca="1">IF(Einzelschützen[[#This Row],[Vorkampf]]="",Einzelschützen[[#This Row],[Rückkampf Schütze]],Einzelschützen[[#This Row],[Vorkampf]]+Einzelschützen[[#This Row],[Rückkampf Schütze]])</f>
        <v>378</v>
      </c>
      <c r="Q37">
        <f ca="1">IF(Einzelschützen[[#This Row],[Klasse]]=Einzelschützen[[#Headers],[Schüler]],Einzelschützen[[#This Row],[Gesamt]],0)</f>
        <v>0</v>
      </c>
      <c r="R37">
        <f>IF(Einzelschützen[[#This Row],[Klasse]]=Einzelschützen[[#Headers],[Jugend]],Einzelschützen[[#This Row],[Gesamt]],0)</f>
        <v>0</v>
      </c>
      <c r="S37">
        <f>IF(Einzelschützen[[#This Row],[Klasse]]=Einzelschützen[[#Headers],[Junioren]],Einzelschützen[[#This Row],[Gesamt]],0)</f>
        <v>378</v>
      </c>
      <c r="T37">
        <f>IF(Einzelschützen[[#This Row],[Klasse]]=Einzelschützen[[#Headers],[Pistole]],Einzelschützen[[#This Row],[Gesamt]],0)</f>
        <v>0</v>
      </c>
      <c r="U37" t="str">
        <f ca="1">IF(Einzelschützen[[#This Row],[Schüler]]&gt;0,_xlfn.RANK.EQ(Einzelschützen[[#This Row],[Schüler]],Einzelschützen[[#All],[Schüler]])+ROW(Einzelschützen[[#This Row],[Rang Schüler]])/1000,"")</f>
        <v/>
      </c>
      <c r="V37" t="str">
        <f>IF(Einzelschützen[[#This Row],[Jugend]]&gt;0,_xlfn.RANK.EQ(Einzelschützen[[#This Row],[Jugend]],Einzelschützen[[#All],[Jugend]])+ROW(Einzelschützen[[#This Row],[Rang Jugend]])/1000,"")</f>
        <v/>
      </c>
      <c r="W37">
        <f>IF(Einzelschützen[[#This Row],[Junioren]]&gt;0,_xlfn.RANK.EQ(Einzelschützen[[#This Row],[Junioren]],Einzelschützen[[#All],[Junioren]])+ROW(Einzelschützen[[#This Row],[Rang Junioren]])/1000,"")</f>
        <v>12.037000000000001</v>
      </c>
      <c r="X37" t="str">
        <f>IF(Einzelschützen[[#This Row],[Pistole]]&gt;0,_xlfn.RANK.EQ(Einzelschützen[[#This Row],[Pistole]],Einzelschützen[[#All],[Pistole]])+ROW(Einzelschützen[[#This Row],[Rang Pistole]])/1000,"")</f>
        <v/>
      </c>
    </row>
    <row r="38">
      <c r="A38">
        <f ca="1">MAX(Einzelschützen[[#This Row],[Rang Schüler]:[Rang Pistole]])</f>
        <v>12.038</v>
      </c>
      <c r="B38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38" t="s">
        <v>171</v>
      </c>
      <c r="D38" t="str">
        <f>VLOOKUP(LEFT(Einzelschützen[[#This Row],[Schütze]],1),Klasse,2,FALSE)</f>
        <v>Junioren</v>
      </c>
      <c r="E38" t="s">
        <v>47</v>
      </c>
      <c r="F38" t="str">
        <f t="shared" ca="1" si="2"/>
        <v>Morsch</v>
      </c>
      <c r="G38" t="str">
        <f t="shared" ca="1" si="3"/>
        <v>Jan</v>
      </c>
      <c r="H38">
        <f t="shared" ca="1" si="4"/>
        <v>2009</v>
      </c>
      <c r="I38">
        <f t="shared" ca="1" si="8"/>
        <v>378</v>
      </c>
      <c r="J38">
        <f t="shared" ca="1" si="6"/>
        <v>0</v>
      </c>
      <c r="K38" t="str">
        <f t="shared" ca="1" si="9"/>
        <v xml:space="preserve">701 Allgäu</v>
      </c>
      <c r="L38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Morsch, Jan 2009 701 Allgäu Junioren</v>
      </c>
      <c r="M38" s="81">
        <f ca="1">_xlfn.NUMBERVALUE(LEFT(Einzelschützen[[#This Row],[Gau]],3))</f>
        <v>701</v>
      </c>
      <c r="N38">
        <f ca="1">COUNTIF(Einzelschützen[[#All],[ID Schütze]],Einzelschützen[[#This Row],[ID Schütze]])</f>
        <v>3</v>
      </c>
      <c r="O38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38">
        <f ca="1">IF(Einzelschützen[[#This Row],[Vorkampf]]="",Einzelschützen[[#This Row],[Rückkampf Schütze]],Einzelschützen[[#This Row],[Vorkampf]]+Einzelschützen[[#This Row],[Rückkampf Schütze]])</f>
        <v>378</v>
      </c>
      <c r="Q38">
        <f ca="1">IF(Einzelschützen[[#This Row],[Klasse]]=Einzelschützen[[#Headers],[Schüler]],Einzelschützen[[#This Row],[Gesamt]],0)</f>
        <v>0</v>
      </c>
      <c r="R38">
        <f>IF(Einzelschützen[[#This Row],[Klasse]]=Einzelschützen[[#Headers],[Jugend]],Einzelschützen[[#This Row],[Gesamt]],0)</f>
        <v>0</v>
      </c>
      <c r="S38">
        <f>IF(Einzelschützen[[#This Row],[Klasse]]=Einzelschützen[[#Headers],[Junioren]],Einzelschützen[[#This Row],[Gesamt]],0)</f>
        <v>378</v>
      </c>
      <c r="T38">
        <f>IF(Einzelschützen[[#This Row],[Klasse]]=Einzelschützen[[#Headers],[Pistole]],Einzelschützen[[#This Row],[Gesamt]],0)</f>
        <v>0</v>
      </c>
      <c r="U38" t="str">
        <f ca="1">IF(Einzelschützen[[#This Row],[Schüler]]&gt;0,_xlfn.RANK.EQ(Einzelschützen[[#This Row],[Schüler]],Einzelschützen[[#All],[Schüler]])+ROW(Einzelschützen[[#This Row],[Rang Schüler]])/1000,"")</f>
        <v/>
      </c>
      <c r="V38" t="str">
        <f>IF(Einzelschützen[[#This Row],[Jugend]]&gt;0,_xlfn.RANK.EQ(Einzelschützen[[#This Row],[Jugend]],Einzelschützen[[#All],[Jugend]])+ROW(Einzelschützen[[#This Row],[Rang Jugend]])/1000,"")</f>
        <v/>
      </c>
      <c r="W38">
        <f>IF(Einzelschützen[[#This Row],[Junioren]]&gt;0,_xlfn.RANK.EQ(Einzelschützen[[#This Row],[Junioren]],Einzelschützen[[#All],[Junioren]])+ROW(Einzelschützen[[#This Row],[Rang Junioren]])/1000,"")</f>
        <v>12.038</v>
      </c>
      <c r="X38" t="str">
        <f>IF(Einzelschützen[[#This Row],[Pistole]]&gt;0,_xlfn.RANK.EQ(Einzelschützen[[#This Row],[Pistole]],Einzelschützen[[#All],[Pistole]])+ROW(Einzelschützen[[#This Row],[Rang Pistole]])/1000,"")</f>
        <v/>
      </c>
    </row>
    <row r="39">
      <c r="A39">
        <f ca="1">MAX(Einzelschützen[[#This Row],[Rang Schüler]:[Rang Pistole]])</f>
        <v>18.039000000000001</v>
      </c>
      <c r="B39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39" t="s">
        <v>176</v>
      </c>
      <c r="D39" t="str">
        <f>VLOOKUP(LEFT(Einzelschützen[[#This Row],[Schütze]],1),Klasse,2,FALSE)</f>
        <v>Junioren</v>
      </c>
      <c r="E39" t="s">
        <v>47</v>
      </c>
      <c r="F39" t="str">
        <f t="shared" ca="1" si="2"/>
        <v>Kutzer</v>
      </c>
      <c r="G39" t="str">
        <f t="shared" ca="1" si="3"/>
        <v>Maria</v>
      </c>
      <c r="H39">
        <f t="shared" ca="1" si="4"/>
        <v>2009</v>
      </c>
      <c r="I39">
        <f t="shared" ca="1" si="8"/>
        <v>374</v>
      </c>
      <c r="J39">
        <f t="shared" ca="1" si="6"/>
        <v>0</v>
      </c>
      <c r="K39" t="str">
        <f t="shared" ca="1" si="9"/>
        <v xml:space="preserve">701 Allgäu</v>
      </c>
      <c r="L39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Kutzer, Maria 2009 701 Allgäu Junioren</v>
      </c>
      <c r="M39" s="81">
        <f ca="1">_xlfn.NUMBERVALUE(LEFT(Einzelschützen[[#This Row],[Gau]],3))</f>
        <v>701</v>
      </c>
      <c r="N39">
        <f ca="1">COUNTIF(Einzelschützen[[#All],[ID Schütze]],Einzelschützen[[#This Row],[ID Schütze]])</f>
        <v>3</v>
      </c>
      <c r="O39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39">
        <f ca="1">IF(Einzelschützen[[#This Row],[Vorkampf]]="",Einzelschützen[[#This Row],[Rückkampf Schütze]],Einzelschützen[[#This Row],[Vorkampf]]+Einzelschützen[[#This Row],[Rückkampf Schütze]])</f>
        <v>374</v>
      </c>
      <c r="Q39">
        <f ca="1">IF(Einzelschützen[[#This Row],[Klasse]]=Einzelschützen[[#Headers],[Schüler]],Einzelschützen[[#This Row],[Gesamt]],0)</f>
        <v>0</v>
      </c>
      <c r="R39">
        <f>IF(Einzelschützen[[#This Row],[Klasse]]=Einzelschützen[[#Headers],[Jugend]],Einzelschützen[[#This Row],[Gesamt]],0)</f>
        <v>0</v>
      </c>
      <c r="S39">
        <f>IF(Einzelschützen[[#This Row],[Klasse]]=Einzelschützen[[#Headers],[Junioren]],Einzelschützen[[#This Row],[Gesamt]],0)</f>
        <v>374</v>
      </c>
      <c r="T39">
        <f>IF(Einzelschützen[[#This Row],[Klasse]]=Einzelschützen[[#Headers],[Pistole]],Einzelschützen[[#This Row],[Gesamt]],0)</f>
        <v>0</v>
      </c>
      <c r="U39" t="str">
        <f ca="1">IF(Einzelschützen[[#This Row],[Schüler]]&gt;0,_xlfn.RANK.EQ(Einzelschützen[[#This Row],[Schüler]],Einzelschützen[[#All],[Schüler]])+ROW(Einzelschützen[[#This Row],[Rang Schüler]])/1000,"")</f>
        <v/>
      </c>
      <c r="V39" t="str">
        <f>IF(Einzelschützen[[#This Row],[Jugend]]&gt;0,_xlfn.RANK.EQ(Einzelschützen[[#This Row],[Jugend]],Einzelschützen[[#All],[Jugend]])+ROW(Einzelschützen[[#This Row],[Rang Jugend]])/1000,"")</f>
        <v/>
      </c>
      <c r="W39">
        <f>IF(Einzelschützen[[#This Row],[Junioren]]&gt;0,_xlfn.RANK.EQ(Einzelschützen[[#This Row],[Junioren]],Einzelschützen[[#All],[Junioren]])+ROW(Einzelschützen[[#This Row],[Rang Junioren]])/1000,"")</f>
        <v>18.039000000000001</v>
      </c>
      <c r="X39" t="str">
        <f>IF(Einzelschützen[[#This Row],[Pistole]]&gt;0,_xlfn.RANK.EQ(Einzelschützen[[#This Row],[Pistole]],Einzelschützen[[#All],[Pistole]])+ROW(Einzelschützen[[#This Row],[Rang Pistole]])/1000,"")</f>
        <v/>
      </c>
    </row>
    <row r="40">
      <c r="A40">
        <f ca="1">MAX(Einzelschützen[[#This Row],[Rang Schüler]:[Rang Pistole]])</f>
        <v>23.039999999999999</v>
      </c>
      <c r="B40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40" t="s">
        <v>181</v>
      </c>
      <c r="D40" t="str">
        <f>VLOOKUP(LEFT(Einzelschützen[[#This Row],[Schütze]],1),Klasse,2,FALSE)</f>
        <v>Junioren</v>
      </c>
      <c r="E40" t="s">
        <v>47</v>
      </c>
      <c r="F40" t="str">
        <f t="shared" ca="1" si="2"/>
        <v>Kößler</v>
      </c>
      <c r="G40" t="str">
        <f t="shared" ca="1" si="3"/>
        <v>Melanie</v>
      </c>
      <c r="H40">
        <f t="shared" ca="1" si="4"/>
        <v>2007</v>
      </c>
      <c r="I40">
        <f t="shared" ca="1" si="8"/>
        <v>366</v>
      </c>
      <c r="J40">
        <f t="shared" ca="1" si="6"/>
        <v>0</v>
      </c>
      <c r="K40" t="str">
        <f t="shared" ca="1" si="9"/>
        <v xml:space="preserve">701 Allgäu</v>
      </c>
      <c r="L40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Kößler, Melanie 2007 701 Allgäu Junioren</v>
      </c>
      <c r="M40" s="81">
        <f ca="1">_xlfn.NUMBERVALUE(LEFT(Einzelschützen[[#This Row],[Gau]],3))</f>
        <v>701</v>
      </c>
      <c r="N40">
        <f ca="1">COUNTIF(Einzelschützen[[#All],[ID Schütze]],Einzelschützen[[#This Row],[ID Schütze]])</f>
        <v>3</v>
      </c>
      <c r="O40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40">
        <f ca="1">IF(Einzelschützen[[#This Row],[Vorkampf]]="",Einzelschützen[[#This Row],[Rückkampf Schütze]],Einzelschützen[[#This Row],[Vorkampf]]+Einzelschützen[[#This Row],[Rückkampf Schütze]])</f>
        <v>366</v>
      </c>
      <c r="Q40">
        <f ca="1">IF(Einzelschützen[[#This Row],[Klasse]]=Einzelschützen[[#Headers],[Schüler]],Einzelschützen[[#This Row],[Gesamt]],0)</f>
        <v>0</v>
      </c>
      <c r="R40">
        <f>IF(Einzelschützen[[#This Row],[Klasse]]=Einzelschützen[[#Headers],[Jugend]],Einzelschützen[[#This Row],[Gesamt]],0)</f>
        <v>0</v>
      </c>
      <c r="S40">
        <f>IF(Einzelschützen[[#This Row],[Klasse]]=Einzelschützen[[#Headers],[Junioren]],Einzelschützen[[#This Row],[Gesamt]],0)</f>
        <v>366</v>
      </c>
      <c r="T40">
        <f>IF(Einzelschützen[[#This Row],[Klasse]]=Einzelschützen[[#Headers],[Pistole]],Einzelschützen[[#This Row],[Gesamt]],0)</f>
        <v>0</v>
      </c>
      <c r="U40" t="str">
        <f ca="1">IF(Einzelschützen[[#This Row],[Schüler]]&gt;0,_xlfn.RANK.EQ(Einzelschützen[[#This Row],[Schüler]],Einzelschützen[[#All],[Schüler]])+ROW(Einzelschützen[[#This Row],[Rang Schüler]])/1000,"")</f>
        <v/>
      </c>
      <c r="V40" t="str">
        <f>IF(Einzelschützen[[#This Row],[Jugend]]&gt;0,_xlfn.RANK.EQ(Einzelschützen[[#This Row],[Jugend]],Einzelschützen[[#All],[Jugend]])+ROW(Einzelschützen[[#This Row],[Rang Jugend]])/1000,"")</f>
        <v/>
      </c>
      <c r="W40">
        <f>IF(Einzelschützen[[#This Row],[Junioren]]&gt;0,_xlfn.RANK.EQ(Einzelschützen[[#This Row],[Junioren]],Einzelschützen[[#All],[Junioren]])+ROW(Einzelschützen[[#This Row],[Rang Junioren]])/1000,"")</f>
        <v>23.039999999999999</v>
      </c>
      <c r="X40" t="str">
        <f>IF(Einzelschützen[[#This Row],[Pistole]]&gt;0,_xlfn.RANK.EQ(Einzelschützen[[#This Row],[Pistole]],Einzelschützen[[#All],[Pistole]])+ROW(Einzelschützen[[#This Row],[Rang Pistole]])/1000,"")</f>
        <v/>
      </c>
    </row>
    <row r="41">
      <c r="A41">
        <f ca="1">MAX(Einzelschützen[[#This Row],[Rang Schüler]:[Rang Pistole]])</f>
        <v>1.0409999999999999</v>
      </c>
      <c r="B4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41" t="s">
        <v>187</v>
      </c>
      <c r="D41" t="str">
        <f>VLOOKUP(LEFT(Einzelschützen[[#This Row],[Schütze]],1),Klasse,2,FALSE)</f>
        <v>Junioren</v>
      </c>
      <c r="E41" t="s">
        <v>47</v>
      </c>
      <c r="F41" t="str">
        <f t="shared" ca="1" si="2"/>
        <v>Rogg</v>
      </c>
      <c r="G41" t="str">
        <f t="shared" ca="1" si="3"/>
        <v>Florian</v>
      </c>
      <c r="H41">
        <f t="shared" ca="1" si="4"/>
        <v>2008</v>
      </c>
      <c r="I41">
        <f t="shared" ca="1" si="8"/>
        <v>381</v>
      </c>
      <c r="J41">
        <f t="shared" ca="1" si="6"/>
        <v>0</v>
      </c>
      <c r="K41" t="str">
        <f t="shared" ca="1" si="9"/>
        <v xml:space="preserve">701 Allgäu</v>
      </c>
      <c r="L41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Rogg, Florian 2008 701 Allgäu Junioren</v>
      </c>
      <c r="M41" s="81">
        <f ca="1">_xlfn.NUMBERVALUE(LEFT(Einzelschützen[[#This Row],[Gau]],3))</f>
        <v>701</v>
      </c>
      <c r="N41">
        <f ca="1">COUNTIF(Einzelschützen[[#All],[ID Schütze]],Einzelschützen[[#This Row],[ID Schütze]])</f>
        <v>2</v>
      </c>
      <c r="O41">
        <f ca="1">IF(Einzelschützen[[#This Row],[Anzahl]]=2,IF(Einzelschützen[[#This Row],[Rückkampf]]=0,VLOOKUP(Einzelschützen[[#This Row],[ID Schütze]],Einzelschützen[],9,FALSE),0),Einzelschützen[[#This Row],[Rückkampf]])</f>
        <v>375</v>
      </c>
      <c r="P41">
        <f ca="1">IF(Einzelschützen[[#This Row],[Vorkampf]]="",Einzelschützen[[#This Row],[Rückkampf Schütze]],Einzelschützen[[#This Row],[Vorkampf]]+Einzelschützen[[#This Row],[Rückkampf Schütze]])</f>
        <v>756</v>
      </c>
      <c r="Q41">
        <f ca="1">IF(Einzelschützen[[#This Row],[Klasse]]=Einzelschützen[[#Headers],[Schüler]],Einzelschützen[[#This Row],[Gesamt]],0)</f>
        <v>0</v>
      </c>
      <c r="R41">
        <f>IF(Einzelschützen[[#This Row],[Klasse]]=Einzelschützen[[#Headers],[Jugend]],Einzelschützen[[#This Row],[Gesamt]],0)</f>
        <v>0</v>
      </c>
      <c r="S41">
        <f>IF(Einzelschützen[[#This Row],[Klasse]]=Einzelschützen[[#Headers],[Junioren]],Einzelschützen[[#This Row],[Gesamt]],0)</f>
        <v>756</v>
      </c>
      <c r="T41">
        <f>IF(Einzelschützen[[#This Row],[Klasse]]=Einzelschützen[[#Headers],[Pistole]],Einzelschützen[[#This Row],[Gesamt]],0)</f>
        <v>0</v>
      </c>
      <c r="U41" t="str">
        <f ca="1">IF(Einzelschützen[[#This Row],[Schüler]]&gt;0,_xlfn.RANK.EQ(Einzelschützen[[#This Row],[Schüler]],Einzelschützen[[#All],[Schüler]])+ROW(Einzelschützen[[#This Row],[Rang Schüler]])/1000,"")</f>
        <v/>
      </c>
      <c r="V41" t="str">
        <f>IF(Einzelschützen[[#This Row],[Jugend]]&gt;0,_xlfn.RANK.EQ(Einzelschützen[[#This Row],[Jugend]],Einzelschützen[[#All],[Jugend]])+ROW(Einzelschützen[[#This Row],[Rang Jugend]])/1000,"")</f>
        <v/>
      </c>
      <c r="W41">
        <f>IF(Einzelschützen[[#This Row],[Junioren]]&gt;0,_xlfn.RANK.EQ(Einzelschützen[[#This Row],[Junioren]],Einzelschützen[[#All],[Junioren]])+ROW(Einzelschützen[[#This Row],[Rang Junioren]])/1000,"")</f>
        <v>1.0409999999999999</v>
      </c>
      <c r="X41" t="str">
        <f>IF(Einzelschützen[[#This Row],[Pistole]]&gt;0,_xlfn.RANK.EQ(Einzelschützen[[#This Row],[Pistole]],Einzelschützen[[#All],[Pistole]])+ROW(Einzelschützen[[#This Row],[Rang Pistole]])/1000,"")</f>
        <v/>
      </c>
    </row>
    <row r="42">
      <c r="A42">
        <f ca="1">MAX(Einzelschützen[[#This Row],[Rang Schüler]:[Rang Pistole]])</f>
        <v>8.0419999999999998</v>
      </c>
      <c r="B42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 xml:space="preserve">Frick, Katharina 2008 701 Allgäu Junioren</v>
      </c>
      <c r="C42" t="s">
        <v>149</v>
      </c>
      <c r="D42" t="str">
        <f>VLOOKUP(LEFT(Einzelschützen[[#This Row],[Schütze]],1),Klasse,2,FALSE)</f>
        <v>Junioren</v>
      </c>
      <c r="E42" t="s">
        <v>218</v>
      </c>
      <c r="F42" t="str">
        <f t="shared" ca="1" si="2"/>
        <v>Frick</v>
      </c>
      <c r="G42" t="str">
        <f t="shared" ca="1" si="3"/>
        <v>Katharina</v>
      </c>
      <c r="H42">
        <f t="shared" ca="1" si="4"/>
        <v>2008</v>
      </c>
      <c r="I42" t="str">
        <f t="shared" ca="1" si="8"/>
        <v/>
      </c>
      <c r="J42">
        <f t="shared" ca="1" si="6"/>
        <v>381</v>
      </c>
      <c r="K42" t="str">
        <f t="shared" ca="1" si="9"/>
        <v xml:space="preserve">701 Allgäu</v>
      </c>
      <c r="L42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Frick, Katharina 2008 701 Allgäu Junioren</v>
      </c>
      <c r="M42" s="81">
        <f ca="1">_xlfn.NUMBERVALUE(LEFT(Einzelschützen[[#This Row],[Gau]],3))</f>
        <v>701</v>
      </c>
      <c r="N42">
        <f ca="1">COUNTIF(Einzelschützen[[#All],[ID Schütze]],Einzelschützen[[#This Row],[ID Schütze]])</f>
        <v>4</v>
      </c>
      <c r="O42">
        <f ca="1">IF(Einzelschützen[[#This Row],[Anzahl]]=2,IF(Einzelschützen[[#This Row],[Rückkampf]]=0,VLOOKUP(Einzelschützen[[#This Row],[ID Schütze]],Einzelschützen[],9,FALSE),0),Einzelschützen[[#This Row],[Rückkampf]])</f>
        <v>381</v>
      </c>
      <c r="P42">
        <f ca="1">IF(Einzelschützen[[#This Row],[Vorkampf]]="",Einzelschützen[[#This Row],[Rückkampf Schütze]],Einzelschützen[[#This Row],[Vorkampf]]+Einzelschützen[[#This Row],[Rückkampf Schütze]])</f>
        <v>381</v>
      </c>
      <c r="Q42">
        <f ca="1">IF(Einzelschützen[[#This Row],[Klasse]]=Einzelschützen[[#Headers],[Schüler]],Einzelschützen[[#This Row],[Gesamt]],0)</f>
        <v>0</v>
      </c>
      <c r="R42">
        <f>IF(Einzelschützen[[#This Row],[Klasse]]=Einzelschützen[[#Headers],[Jugend]],Einzelschützen[[#This Row],[Gesamt]],0)</f>
        <v>0</v>
      </c>
      <c r="S42">
        <f>IF(Einzelschützen[[#This Row],[Klasse]]=Einzelschützen[[#Headers],[Junioren]],Einzelschützen[[#This Row],[Gesamt]],0)</f>
        <v>381</v>
      </c>
      <c r="T42">
        <f>IF(Einzelschützen[[#This Row],[Klasse]]=Einzelschützen[[#Headers],[Pistole]],Einzelschützen[[#This Row],[Gesamt]],0)</f>
        <v>0</v>
      </c>
      <c r="U42" t="str">
        <f ca="1">IF(Einzelschützen[[#This Row],[Schüler]]&gt;0,_xlfn.RANK.EQ(Einzelschützen[[#This Row],[Schüler]],Einzelschützen[[#All],[Schüler]])+ROW(Einzelschützen[[#This Row],[Rang Schüler]])/1000,"")</f>
        <v/>
      </c>
      <c r="V42" t="str">
        <f>IF(Einzelschützen[[#This Row],[Jugend]]&gt;0,_xlfn.RANK.EQ(Einzelschützen[[#This Row],[Jugend]],Einzelschützen[[#All],[Jugend]])+ROW(Einzelschützen[[#This Row],[Rang Jugend]])/1000,"")</f>
        <v/>
      </c>
      <c r="W42">
        <f>IF(Einzelschützen[[#This Row],[Junioren]]&gt;0,_xlfn.RANK.EQ(Einzelschützen[[#This Row],[Junioren]],Einzelschützen[[#All],[Junioren]])+ROW(Einzelschützen[[#This Row],[Rang Junioren]])/1000,"")</f>
        <v>8.0419999999999998</v>
      </c>
      <c r="X42" t="str">
        <f>IF(Einzelschützen[[#This Row],[Pistole]]&gt;0,_xlfn.RANK.EQ(Einzelschützen[[#This Row],[Pistole]],Einzelschützen[[#All],[Pistole]])+ROW(Einzelschützen[[#This Row],[Rang Pistole]])/1000,"")</f>
        <v/>
      </c>
    </row>
    <row r="43">
      <c r="A43">
        <f ca="1">MAX(Einzelschützen[[#This Row],[Rang Schüler]:[Rang Pistole]])</f>
        <v>27.042999999999999</v>
      </c>
      <c r="B43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 xml:space="preserve">Kutzer, Maria 2009 701 Allgäu Junioren</v>
      </c>
      <c r="C43" t="s">
        <v>154</v>
      </c>
      <c r="D43" t="str">
        <f>VLOOKUP(LEFT(Einzelschützen[[#This Row],[Schütze]],1),Klasse,2,FALSE)</f>
        <v>Junioren</v>
      </c>
      <c r="E43" t="s">
        <v>218</v>
      </c>
      <c r="F43" t="str">
        <f t="shared" ca="1" si="2"/>
        <v>Kutzer</v>
      </c>
      <c r="G43" t="str">
        <f t="shared" ca="1" si="3"/>
        <v>Maria</v>
      </c>
      <c r="H43">
        <f t="shared" ca="1" si="4"/>
        <v>2009</v>
      </c>
      <c r="I43" t="str">
        <f t="shared" ca="1" si="8"/>
        <v/>
      </c>
      <c r="J43">
        <f t="shared" ca="1" si="6"/>
        <v>358</v>
      </c>
      <c r="K43" t="str">
        <f t="shared" ca="1" si="9"/>
        <v xml:space="preserve">701 Allgäu</v>
      </c>
      <c r="L43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Kutzer, Maria 2009 701 Allgäu Junioren</v>
      </c>
      <c r="M43" s="81">
        <f ca="1">_xlfn.NUMBERVALUE(LEFT(Einzelschützen[[#This Row],[Gau]],3))</f>
        <v>701</v>
      </c>
      <c r="N43">
        <f ca="1">COUNTIF(Einzelschützen[[#All],[ID Schütze]],Einzelschützen[[#This Row],[ID Schütze]])</f>
        <v>4</v>
      </c>
      <c r="O43">
        <f ca="1">IF(Einzelschützen[[#This Row],[Anzahl]]=2,IF(Einzelschützen[[#This Row],[Rückkampf]]=0,VLOOKUP(Einzelschützen[[#This Row],[ID Schütze]],Einzelschützen[],9,FALSE),0),Einzelschützen[[#This Row],[Rückkampf]])</f>
        <v>358</v>
      </c>
      <c r="P43">
        <f ca="1">IF(Einzelschützen[[#This Row],[Vorkampf]]="",Einzelschützen[[#This Row],[Rückkampf Schütze]],Einzelschützen[[#This Row],[Vorkampf]]+Einzelschützen[[#This Row],[Rückkampf Schütze]])</f>
        <v>358</v>
      </c>
      <c r="Q43">
        <f ca="1">IF(Einzelschützen[[#This Row],[Klasse]]=Einzelschützen[[#Headers],[Schüler]],Einzelschützen[[#This Row],[Gesamt]],0)</f>
        <v>0</v>
      </c>
      <c r="R43">
        <f>IF(Einzelschützen[[#This Row],[Klasse]]=Einzelschützen[[#Headers],[Jugend]],Einzelschützen[[#This Row],[Gesamt]],0)</f>
        <v>0</v>
      </c>
      <c r="S43">
        <f>IF(Einzelschützen[[#This Row],[Klasse]]=Einzelschützen[[#Headers],[Junioren]],Einzelschützen[[#This Row],[Gesamt]],0)</f>
        <v>358</v>
      </c>
      <c r="T43">
        <f>IF(Einzelschützen[[#This Row],[Klasse]]=Einzelschützen[[#Headers],[Pistole]],Einzelschützen[[#This Row],[Gesamt]],0)</f>
        <v>0</v>
      </c>
      <c r="U43" t="str">
        <f ca="1">IF(Einzelschützen[[#This Row],[Schüler]]&gt;0,_xlfn.RANK.EQ(Einzelschützen[[#This Row],[Schüler]],Einzelschützen[[#All],[Schüler]])+ROW(Einzelschützen[[#This Row],[Rang Schüler]])/1000,"")</f>
        <v/>
      </c>
      <c r="V43" t="str">
        <f>IF(Einzelschützen[[#This Row],[Jugend]]&gt;0,_xlfn.RANK.EQ(Einzelschützen[[#This Row],[Jugend]],Einzelschützen[[#All],[Jugend]])+ROW(Einzelschützen[[#This Row],[Rang Jugend]])/1000,"")</f>
        <v/>
      </c>
      <c r="W43">
        <f>IF(Einzelschützen[[#This Row],[Junioren]]&gt;0,_xlfn.RANK.EQ(Einzelschützen[[#This Row],[Junioren]],Einzelschützen[[#All],[Junioren]])+ROW(Einzelschützen[[#This Row],[Rang Junioren]])/1000,"")</f>
        <v>27.042999999999999</v>
      </c>
      <c r="X43" t="str">
        <f>IF(Einzelschützen[[#This Row],[Pistole]]&gt;0,_xlfn.RANK.EQ(Einzelschützen[[#This Row],[Pistole]],Einzelschützen[[#All],[Pistole]])+ROW(Einzelschützen[[#This Row],[Rang Pistole]])/1000,"")</f>
        <v/>
      </c>
    </row>
    <row r="44">
      <c r="A44">
        <f ca="1">MAX(Einzelschützen[[#This Row],[Rang Schüler]:[Rang Pistole]])</f>
        <v>3.044</v>
      </c>
      <c r="B44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 xml:space="preserve">Haug, Eileen 2009 701 Allgäu Junioren</v>
      </c>
      <c r="C44" t="s">
        <v>160</v>
      </c>
      <c r="D44" t="str">
        <f>VLOOKUP(LEFT(Einzelschützen[[#This Row],[Schütze]],1),Klasse,2,FALSE)</f>
        <v>Junioren</v>
      </c>
      <c r="E44" t="s">
        <v>218</v>
      </c>
      <c r="F44" t="str">
        <f t="shared" ca="1" si="2"/>
        <v>Haug</v>
      </c>
      <c r="G44" t="str">
        <f t="shared" ca="1" si="3"/>
        <v>Eileen</v>
      </c>
      <c r="H44">
        <f t="shared" ca="1" si="4"/>
        <v>2009</v>
      </c>
      <c r="I44" t="str">
        <f t="shared" ca="1" si="8"/>
        <v/>
      </c>
      <c r="J44">
        <f t="shared" ca="1" si="6"/>
        <v>385</v>
      </c>
      <c r="K44" t="str">
        <f t="shared" ca="1" si="9"/>
        <v xml:space="preserve">701 Allgäu</v>
      </c>
      <c r="L44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Haug, Eileen 2009 701 Allgäu Junioren</v>
      </c>
      <c r="M44" s="81">
        <f ca="1">_xlfn.NUMBERVALUE(LEFT(Einzelschützen[[#This Row],[Gau]],3))</f>
        <v>701</v>
      </c>
      <c r="N44">
        <f ca="1">COUNTIF(Einzelschützen[[#All],[ID Schütze]],Einzelschützen[[#This Row],[ID Schütze]])</f>
        <v>4</v>
      </c>
      <c r="O44">
        <f ca="1">IF(Einzelschützen[[#This Row],[Anzahl]]=2,IF(Einzelschützen[[#This Row],[Rückkampf]]=0,VLOOKUP(Einzelschützen[[#This Row],[ID Schütze]],Einzelschützen[],9,FALSE),0),Einzelschützen[[#This Row],[Rückkampf]])</f>
        <v>385</v>
      </c>
      <c r="P44">
        <f ca="1">IF(Einzelschützen[[#This Row],[Vorkampf]]="",Einzelschützen[[#This Row],[Rückkampf Schütze]],Einzelschützen[[#This Row],[Vorkampf]]+Einzelschützen[[#This Row],[Rückkampf Schütze]])</f>
        <v>385</v>
      </c>
      <c r="Q44">
        <f ca="1">IF(Einzelschützen[[#This Row],[Klasse]]=Einzelschützen[[#Headers],[Schüler]],Einzelschützen[[#This Row],[Gesamt]],0)</f>
        <v>0</v>
      </c>
      <c r="R44">
        <f>IF(Einzelschützen[[#This Row],[Klasse]]=Einzelschützen[[#Headers],[Jugend]],Einzelschützen[[#This Row],[Gesamt]],0)</f>
        <v>0</v>
      </c>
      <c r="S44">
        <f>IF(Einzelschützen[[#This Row],[Klasse]]=Einzelschützen[[#Headers],[Junioren]],Einzelschützen[[#This Row],[Gesamt]],0)</f>
        <v>385</v>
      </c>
      <c r="T44">
        <f>IF(Einzelschützen[[#This Row],[Klasse]]=Einzelschützen[[#Headers],[Pistole]],Einzelschützen[[#This Row],[Gesamt]],0)</f>
        <v>0</v>
      </c>
      <c r="U44" t="str">
        <f ca="1">IF(Einzelschützen[[#This Row],[Schüler]]&gt;0,_xlfn.RANK.EQ(Einzelschützen[[#This Row],[Schüler]],Einzelschützen[[#All],[Schüler]])+ROW(Einzelschützen[[#This Row],[Rang Schüler]])/1000,"")</f>
        <v/>
      </c>
      <c r="V44" t="str">
        <f>IF(Einzelschützen[[#This Row],[Jugend]]&gt;0,_xlfn.RANK.EQ(Einzelschützen[[#This Row],[Jugend]],Einzelschützen[[#All],[Jugend]])+ROW(Einzelschützen[[#This Row],[Rang Jugend]])/1000,"")</f>
        <v/>
      </c>
      <c r="W44">
        <f>IF(Einzelschützen[[#This Row],[Junioren]]&gt;0,_xlfn.RANK.EQ(Einzelschützen[[#This Row],[Junioren]],Einzelschützen[[#All],[Junioren]])+ROW(Einzelschützen[[#This Row],[Rang Junioren]])/1000,"")</f>
        <v>3.044</v>
      </c>
      <c r="X44" t="str">
        <f>IF(Einzelschützen[[#This Row],[Pistole]]&gt;0,_xlfn.RANK.EQ(Einzelschützen[[#This Row],[Pistole]],Einzelschützen[[#All],[Pistole]])+ROW(Einzelschützen[[#This Row],[Rang Pistole]])/1000,"")</f>
        <v/>
      </c>
    </row>
    <row r="45">
      <c r="A45">
        <f ca="1">MAX(Einzelschützen[[#This Row],[Rang Schüler]:[Rang Pistole]])</f>
        <v>14.045</v>
      </c>
      <c r="B45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 xml:space="preserve">Rogg, Florian 2008 701 Allgäu Junioren</v>
      </c>
      <c r="C45" t="s">
        <v>166</v>
      </c>
      <c r="D45" t="str">
        <f>VLOOKUP(LEFT(Einzelschützen[[#This Row],[Schütze]],1),Klasse,2,FALSE)</f>
        <v>Junioren</v>
      </c>
      <c r="E45" t="s">
        <v>218</v>
      </c>
      <c r="F45" t="str">
        <f t="shared" ca="1" si="2"/>
        <v>Rogg</v>
      </c>
      <c r="G45" t="str">
        <f t="shared" ca="1" si="3"/>
        <v>Florian</v>
      </c>
      <c r="H45">
        <f t="shared" ca="1" si="4"/>
        <v>2008</v>
      </c>
      <c r="I45" t="str">
        <f t="shared" ca="1" si="8"/>
        <v/>
      </c>
      <c r="J45">
        <f t="shared" ca="1" si="6"/>
        <v>375</v>
      </c>
      <c r="K45" t="str">
        <f t="shared" ca="1" si="9"/>
        <v xml:space="preserve">701 Allgäu</v>
      </c>
      <c r="L45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Rogg, Florian 2008 701 Allgäu Junioren</v>
      </c>
      <c r="M45" s="81">
        <f ca="1">_xlfn.NUMBERVALUE(LEFT(Einzelschützen[[#This Row],[Gau]],3))</f>
        <v>701</v>
      </c>
      <c r="N45">
        <f ca="1">COUNTIF(Einzelschützen[[#All],[ID Schütze]],Einzelschützen[[#This Row],[ID Schütze]])</f>
        <v>3</v>
      </c>
      <c r="O45">
        <f ca="1">IF(Einzelschützen[[#This Row],[Anzahl]]=2,IF(Einzelschützen[[#This Row],[Rückkampf]]=0,VLOOKUP(Einzelschützen[[#This Row],[ID Schütze]],Einzelschützen[],9,FALSE),0),Einzelschützen[[#This Row],[Rückkampf]])</f>
        <v>375</v>
      </c>
      <c r="P45">
        <f ca="1">IF(Einzelschützen[[#This Row],[Vorkampf]]="",Einzelschützen[[#This Row],[Rückkampf Schütze]],Einzelschützen[[#This Row],[Vorkampf]]+Einzelschützen[[#This Row],[Rückkampf Schütze]])</f>
        <v>375</v>
      </c>
      <c r="Q45">
        <f ca="1">IF(Einzelschützen[[#This Row],[Klasse]]=Einzelschützen[[#Headers],[Schüler]],Einzelschützen[[#This Row],[Gesamt]],0)</f>
        <v>0</v>
      </c>
      <c r="R45">
        <f>IF(Einzelschützen[[#This Row],[Klasse]]=Einzelschützen[[#Headers],[Jugend]],Einzelschützen[[#This Row],[Gesamt]],0)</f>
        <v>0</v>
      </c>
      <c r="S45">
        <f>IF(Einzelschützen[[#This Row],[Klasse]]=Einzelschützen[[#Headers],[Junioren]],Einzelschützen[[#This Row],[Gesamt]],0)</f>
        <v>375</v>
      </c>
      <c r="T45">
        <f>IF(Einzelschützen[[#This Row],[Klasse]]=Einzelschützen[[#Headers],[Pistole]],Einzelschützen[[#This Row],[Gesamt]],0)</f>
        <v>0</v>
      </c>
      <c r="U45" t="str">
        <f ca="1">IF(Einzelschützen[[#This Row],[Schüler]]&gt;0,_xlfn.RANK.EQ(Einzelschützen[[#This Row],[Schüler]],Einzelschützen[[#All],[Schüler]])+ROW(Einzelschützen[[#This Row],[Rang Schüler]])/1000,"")</f>
        <v/>
      </c>
      <c r="V45" t="str">
        <f>IF(Einzelschützen[[#This Row],[Jugend]]&gt;0,_xlfn.RANK.EQ(Einzelschützen[[#This Row],[Jugend]],Einzelschützen[[#All],[Jugend]])+ROW(Einzelschützen[[#This Row],[Rang Jugend]])/1000,"")</f>
        <v/>
      </c>
      <c r="W45">
        <f>IF(Einzelschützen[[#This Row],[Junioren]]&gt;0,_xlfn.RANK.EQ(Einzelschützen[[#This Row],[Junioren]],Einzelschützen[[#All],[Junioren]])+ROW(Einzelschützen[[#This Row],[Rang Junioren]])/1000,"")</f>
        <v>14.045</v>
      </c>
      <c r="X45" t="str">
        <f>IF(Einzelschützen[[#This Row],[Pistole]]&gt;0,_xlfn.RANK.EQ(Einzelschützen[[#This Row],[Pistole]],Einzelschützen[[#All],[Pistole]])+ROW(Einzelschützen[[#This Row],[Rang Pistole]])/1000,"")</f>
        <v/>
      </c>
    </row>
    <row r="46">
      <c r="A46">
        <f ca="1">MAX(Einzelschützen[[#This Row],[Rang Schüler]:[Rang Pistole]])</f>
        <v>10.045999999999999</v>
      </c>
      <c r="B46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 xml:space="preserve">Holzheu, Elias 2006 701 Allgäu Junioren</v>
      </c>
      <c r="C46" t="s">
        <v>171</v>
      </c>
      <c r="D46" t="str">
        <f>VLOOKUP(LEFT(Einzelschützen[[#This Row],[Schütze]],1),Klasse,2,FALSE)</f>
        <v>Junioren</v>
      </c>
      <c r="E46" t="s">
        <v>218</v>
      </c>
      <c r="F46" t="str">
        <f t="shared" ca="1" si="2"/>
        <v>Holzheu</v>
      </c>
      <c r="G46" t="str">
        <f t="shared" ca="1" si="3"/>
        <v>Elias</v>
      </c>
      <c r="H46">
        <f t="shared" ca="1" si="4"/>
        <v>2006</v>
      </c>
      <c r="I46" t="str">
        <f t="shared" ca="1" si="8"/>
        <v/>
      </c>
      <c r="J46">
        <f t="shared" ca="1" si="6"/>
        <v>379</v>
      </c>
      <c r="K46" t="str">
        <f t="shared" ca="1" si="9"/>
        <v xml:space="preserve">701 Allgäu</v>
      </c>
      <c r="L46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Holzheu, Elias 2006 701 Allgäu Junioren</v>
      </c>
      <c r="M46" s="81">
        <f ca="1">_xlfn.NUMBERVALUE(LEFT(Einzelschützen[[#This Row],[Gau]],3))</f>
        <v>701</v>
      </c>
      <c r="N46">
        <f ca="1">COUNTIF(Einzelschützen[[#All],[ID Schütze]],Einzelschützen[[#This Row],[ID Schütze]])</f>
        <v>4</v>
      </c>
      <c r="O46">
        <f ca="1">IF(Einzelschützen[[#This Row],[Anzahl]]=2,IF(Einzelschützen[[#This Row],[Rückkampf]]=0,VLOOKUP(Einzelschützen[[#This Row],[ID Schütze]],Einzelschützen[],9,FALSE),0),Einzelschützen[[#This Row],[Rückkampf]])</f>
        <v>379</v>
      </c>
      <c r="P46">
        <f ca="1">IF(Einzelschützen[[#This Row],[Vorkampf]]="",Einzelschützen[[#This Row],[Rückkampf Schütze]],Einzelschützen[[#This Row],[Vorkampf]]+Einzelschützen[[#This Row],[Rückkampf Schütze]])</f>
        <v>379</v>
      </c>
      <c r="Q46">
        <f ca="1">IF(Einzelschützen[[#This Row],[Klasse]]=Einzelschützen[[#Headers],[Schüler]],Einzelschützen[[#This Row],[Gesamt]],0)</f>
        <v>0</v>
      </c>
      <c r="R46">
        <f>IF(Einzelschützen[[#This Row],[Klasse]]=Einzelschützen[[#Headers],[Jugend]],Einzelschützen[[#This Row],[Gesamt]],0)</f>
        <v>0</v>
      </c>
      <c r="S46">
        <f>IF(Einzelschützen[[#This Row],[Klasse]]=Einzelschützen[[#Headers],[Junioren]],Einzelschützen[[#This Row],[Gesamt]],0)</f>
        <v>379</v>
      </c>
      <c r="T46">
        <f>IF(Einzelschützen[[#This Row],[Klasse]]=Einzelschützen[[#Headers],[Pistole]],Einzelschützen[[#This Row],[Gesamt]],0)</f>
        <v>0</v>
      </c>
      <c r="U46" t="str">
        <f ca="1">IF(Einzelschützen[[#This Row],[Schüler]]&gt;0,_xlfn.RANK.EQ(Einzelschützen[[#This Row],[Schüler]],Einzelschützen[[#All],[Schüler]])+ROW(Einzelschützen[[#This Row],[Rang Schüler]])/1000,"")</f>
        <v/>
      </c>
      <c r="V46" t="str">
        <f>IF(Einzelschützen[[#This Row],[Jugend]]&gt;0,_xlfn.RANK.EQ(Einzelschützen[[#This Row],[Jugend]],Einzelschützen[[#All],[Jugend]])+ROW(Einzelschützen[[#This Row],[Rang Jugend]])/1000,"")</f>
        <v/>
      </c>
      <c r="W46">
        <f>IF(Einzelschützen[[#This Row],[Junioren]]&gt;0,_xlfn.RANK.EQ(Einzelschützen[[#This Row],[Junioren]],Einzelschützen[[#All],[Junioren]])+ROW(Einzelschützen[[#This Row],[Rang Junioren]])/1000,"")</f>
        <v>10.045999999999999</v>
      </c>
      <c r="X46" t="str">
        <f>IF(Einzelschützen[[#This Row],[Pistole]]&gt;0,_xlfn.RANK.EQ(Einzelschützen[[#This Row],[Pistole]],Einzelschützen[[#All],[Pistole]])+ROW(Einzelschützen[[#This Row],[Rang Pistole]])/1000,"")</f>
        <v/>
      </c>
    </row>
    <row r="47">
      <c r="A47">
        <f ca="1">MAX(Einzelschützen[[#This Row],[Rang Schüler]:[Rang Pistole]])</f>
        <v>14.047000000000001</v>
      </c>
      <c r="B47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 xml:space="preserve">Kößler, Melanie 2007 701 Allgäu Junioren</v>
      </c>
      <c r="C47" t="s">
        <v>176</v>
      </c>
      <c r="D47" t="str">
        <f>VLOOKUP(LEFT(Einzelschützen[[#This Row],[Schütze]],1),Klasse,2,FALSE)</f>
        <v>Junioren</v>
      </c>
      <c r="E47" t="s">
        <v>218</v>
      </c>
      <c r="F47" t="str">
        <f t="shared" ca="1" si="2"/>
        <v>Kößler</v>
      </c>
      <c r="G47" t="str">
        <f t="shared" ca="1" si="3"/>
        <v>Melanie</v>
      </c>
      <c r="H47">
        <f t="shared" ca="1" si="4"/>
        <v>2007</v>
      </c>
      <c r="I47" t="str">
        <f t="shared" ca="1" si="8"/>
        <v/>
      </c>
      <c r="J47">
        <f t="shared" ca="1" si="6"/>
        <v>375</v>
      </c>
      <c r="K47" t="str">
        <f t="shared" ca="1" si="9"/>
        <v xml:space="preserve">701 Allgäu</v>
      </c>
      <c r="L47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Kößler, Melanie 2007 701 Allgäu Junioren</v>
      </c>
      <c r="M47" s="81">
        <f ca="1">_xlfn.NUMBERVALUE(LEFT(Einzelschützen[[#This Row],[Gau]],3))</f>
        <v>701</v>
      </c>
      <c r="N47">
        <f ca="1">COUNTIF(Einzelschützen[[#All],[ID Schütze]],Einzelschützen[[#This Row],[ID Schütze]])</f>
        <v>4</v>
      </c>
      <c r="O47">
        <f ca="1">IF(Einzelschützen[[#This Row],[Anzahl]]=2,IF(Einzelschützen[[#This Row],[Rückkampf]]=0,VLOOKUP(Einzelschützen[[#This Row],[ID Schütze]],Einzelschützen[],9,FALSE),0),Einzelschützen[[#This Row],[Rückkampf]])</f>
        <v>375</v>
      </c>
      <c r="P47">
        <f ca="1">IF(Einzelschützen[[#This Row],[Vorkampf]]="",Einzelschützen[[#This Row],[Rückkampf Schütze]],Einzelschützen[[#This Row],[Vorkampf]]+Einzelschützen[[#This Row],[Rückkampf Schütze]])</f>
        <v>375</v>
      </c>
      <c r="Q47">
        <f ca="1">IF(Einzelschützen[[#This Row],[Klasse]]=Einzelschützen[[#Headers],[Schüler]],Einzelschützen[[#This Row],[Gesamt]],0)</f>
        <v>0</v>
      </c>
      <c r="R47">
        <f>IF(Einzelschützen[[#This Row],[Klasse]]=Einzelschützen[[#Headers],[Jugend]],Einzelschützen[[#This Row],[Gesamt]],0)</f>
        <v>0</v>
      </c>
      <c r="S47">
        <f>IF(Einzelschützen[[#This Row],[Klasse]]=Einzelschützen[[#Headers],[Junioren]],Einzelschützen[[#This Row],[Gesamt]],0)</f>
        <v>375</v>
      </c>
      <c r="T47">
        <f>IF(Einzelschützen[[#This Row],[Klasse]]=Einzelschützen[[#Headers],[Pistole]],Einzelschützen[[#This Row],[Gesamt]],0)</f>
        <v>0</v>
      </c>
      <c r="U47" t="str">
        <f ca="1">IF(Einzelschützen[[#This Row],[Schüler]]&gt;0,_xlfn.RANK.EQ(Einzelschützen[[#This Row],[Schüler]],Einzelschützen[[#All],[Schüler]])+ROW(Einzelschützen[[#This Row],[Rang Schüler]])/1000,"")</f>
        <v/>
      </c>
      <c r="V47" t="str">
        <f>IF(Einzelschützen[[#This Row],[Jugend]]&gt;0,_xlfn.RANK.EQ(Einzelschützen[[#This Row],[Jugend]],Einzelschützen[[#All],[Jugend]])+ROW(Einzelschützen[[#This Row],[Rang Jugend]])/1000,"")</f>
        <v/>
      </c>
      <c r="W47">
        <f>IF(Einzelschützen[[#This Row],[Junioren]]&gt;0,_xlfn.RANK.EQ(Einzelschützen[[#This Row],[Junioren]],Einzelschützen[[#All],[Junioren]])+ROW(Einzelschützen[[#This Row],[Rang Junioren]])/1000,"")</f>
        <v>14.047000000000001</v>
      </c>
      <c r="X47" t="str">
        <f>IF(Einzelschützen[[#This Row],[Pistole]]&gt;0,_xlfn.RANK.EQ(Einzelschützen[[#This Row],[Pistole]],Einzelschützen[[#All],[Pistole]])+ROW(Einzelschützen[[#This Row],[Rang Pistole]])/1000,"")</f>
        <v/>
      </c>
    </row>
    <row r="48">
      <c r="A48">
        <f ca="1">MAX(Einzelschützen[[#This Row],[Rang Schüler]:[Rang Pistole]])</f>
        <v>10.048</v>
      </c>
      <c r="B48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 xml:space="preserve">Morsch, Jan 2009 701 Allgäu Junioren</v>
      </c>
      <c r="C48" t="s">
        <v>181</v>
      </c>
      <c r="D48" t="str">
        <f>VLOOKUP(LEFT(Einzelschützen[[#This Row],[Schütze]],1),Klasse,2,FALSE)</f>
        <v>Junioren</v>
      </c>
      <c r="E48" t="s">
        <v>218</v>
      </c>
      <c r="F48" t="str">
        <f t="shared" ca="1" si="2"/>
        <v>Morsch</v>
      </c>
      <c r="G48" t="str">
        <f t="shared" ca="1" si="3"/>
        <v>Jan</v>
      </c>
      <c r="H48">
        <f t="shared" ca="1" si="4"/>
        <v>2009</v>
      </c>
      <c r="I48" t="str">
        <f t="shared" ca="1" si="8"/>
        <v/>
      </c>
      <c r="J48">
        <f t="shared" ca="1" si="6"/>
        <v>379</v>
      </c>
      <c r="K48" t="str">
        <f t="shared" ca="1" si="9"/>
        <v xml:space="preserve">701 Allgäu</v>
      </c>
      <c r="L48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Morsch, Jan 2009 701 Allgäu Junioren</v>
      </c>
      <c r="M48" s="81">
        <f ca="1">_xlfn.NUMBERVALUE(LEFT(Einzelschützen[[#This Row],[Gau]],3))</f>
        <v>701</v>
      </c>
      <c r="N48">
        <f ca="1">COUNTIF(Einzelschützen[[#All],[ID Schütze]],Einzelschützen[[#This Row],[ID Schütze]])</f>
        <v>4</v>
      </c>
      <c r="O48">
        <f ca="1">IF(Einzelschützen[[#This Row],[Anzahl]]=2,IF(Einzelschützen[[#This Row],[Rückkampf]]=0,VLOOKUP(Einzelschützen[[#This Row],[ID Schütze]],Einzelschützen[],9,FALSE),0),Einzelschützen[[#This Row],[Rückkampf]])</f>
        <v>379</v>
      </c>
      <c r="P48">
        <f ca="1">IF(Einzelschützen[[#This Row],[Vorkampf]]="",Einzelschützen[[#This Row],[Rückkampf Schütze]],Einzelschützen[[#This Row],[Vorkampf]]+Einzelschützen[[#This Row],[Rückkampf Schütze]])</f>
        <v>379</v>
      </c>
      <c r="Q48">
        <f ca="1">IF(Einzelschützen[[#This Row],[Klasse]]=Einzelschützen[[#Headers],[Schüler]],Einzelschützen[[#This Row],[Gesamt]],0)</f>
        <v>0</v>
      </c>
      <c r="R48">
        <f>IF(Einzelschützen[[#This Row],[Klasse]]=Einzelschützen[[#Headers],[Jugend]],Einzelschützen[[#This Row],[Gesamt]],0)</f>
        <v>0</v>
      </c>
      <c r="S48">
        <f>IF(Einzelschützen[[#This Row],[Klasse]]=Einzelschützen[[#Headers],[Junioren]],Einzelschützen[[#This Row],[Gesamt]],0)</f>
        <v>379</v>
      </c>
      <c r="T48">
        <f>IF(Einzelschützen[[#This Row],[Klasse]]=Einzelschützen[[#Headers],[Pistole]],Einzelschützen[[#This Row],[Gesamt]],0)</f>
        <v>0</v>
      </c>
      <c r="U48" t="str">
        <f ca="1">IF(Einzelschützen[[#This Row],[Schüler]]&gt;0,_xlfn.RANK.EQ(Einzelschützen[[#This Row],[Schüler]],Einzelschützen[[#All],[Schüler]])+ROW(Einzelschützen[[#This Row],[Rang Schüler]])/1000,"")</f>
        <v/>
      </c>
      <c r="V48" t="str">
        <f>IF(Einzelschützen[[#This Row],[Jugend]]&gt;0,_xlfn.RANK.EQ(Einzelschützen[[#This Row],[Jugend]],Einzelschützen[[#All],[Jugend]])+ROW(Einzelschützen[[#This Row],[Rang Jugend]])/1000,"")</f>
        <v/>
      </c>
      <c r="W48">
        <f>IF(Einzelschützen[[#This Row],[Junioren]]&gt;0,_xlfn.RANK.EQ(Einzelschützen[[#This Row],[Junioren]],Einzelschützen[[#All],[Junioren]])+ROW(Einzelschützen[[#This Row],[Rang Junioren]])/1000,"")</f>
        <v>10.048</v>
      </c>
      <c r="X48" t="str">
        <f>IF(Einzelschützen[[#This Row],[Pistole]]&gt;0,_xlfn.RANK.EQ(Einzelschützen[[#This Row],[Pistole]],Einzelschützen[[#All],[Pistole]])+ROW(Einzelschützen[[#This Row],[Rang Pistole]])/1000,"")</f>
        <v/>
      </c>
    </row>
    <row r="49">
      <c r="A49">
        <f ca="1">MAX(Einzelschützen[[#This Row],[Rang Schüler]:[Rang Pistole]])</f>
        <v>3.0489999999999999</v>
      </c>
      <c r="B49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 xml:space="preserve">Dodel, Verena 2008 701 Allgäu Junioren</v>
      </c>
      <c r="C49" t="s">
        <v>187</v>
      </c>
      <c r="D49" t="str">
        <f>VLOOKUP(LEFT(Einzelschützen[[#This Row],[Schütze]],1),Klasse,2,FALSE)</f>
        <v>Junioren</v>
      </c>
      <c r="E49" t="s">
        <v>218</v>
      </c>
      <c r="F49" t="str">
        <f t="shared" ca="1" si="2"/>
        <v>Dodel</v>
      </c>
      <c r="G49" t="str">
        <f t="shared" ca="1" si="3"/>
        <v>Verena</v>
      </c>
      <c r="H49">
        <f t="shared" ca="1" si="4"/>
        <v>2008</v>
      </c>
      <c r="I49" t="str">
        <f t="shared" ca="1" si="8"/>
        <v/>
      </c>
      <c r="J49">
        <f t="shared" ca="1" si="6"/>
        <v>385</v>
      </c>
      <c r="K49" t="str">
        <f t="shared" ca="1" si="9"/>
        <v xml:space="preserve">701 Allgäu</v>
      </c>
      <c r="L49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Dodel, Verena 2008 701 Allgäu Junioren</v>
      </c>
      <c r="M49" s="81">
        <f ca="1">_xlfn.NUMBERVALUE(LEFT(Einzelschützen[[#This Row],[Gau]],3))</f>
        <v>701</v>
      </c>
      <c r="N49">
        <f ca="1">COUNTIF(Einzelschützen[[#All],[ID Schütze]],Einzelschützen[[#This Row],[ID Schütze]])</f>
        <v>4</v>
      </c>
      <c r="O49">
        <f ca="1">IF(Einzelschützen[[#This Row],[Anzahl]]=2,IF(Einzelschützen[[#This Row],[Rückkampf]]=0,VLOOKUP(Einzelschützen[[#This Row],[ID Schütze]],Einzelschützen[],9,FALSE),0),Einzelschützen[[#This Row],[Rückkampf]])</f>
        <v>385</v>
      </c>
      <c r="P49">
        <f ca="1">IF(Einzelschützen[[#This Row],[Vorkampf]]="",Einzelschützen[[#This Row],[Rückkampf Schütze]],Einzelschützen[[#This Row],[Vorkampf]]+Einzelschützen[[#This Row],[Rückkampf Schütze]])</f>
        <v>385</v>
      </c>
      <c r="Q49">
        <f ca="1">IF(Einzelschützen[[#This Row],[Klasse]]=Einzelschützen[[#Headers],[Schüler]],Einzelschützen[[#This Row],[Gesamt]],0)</f>
        <v>0</v>
      </c>
      <c r="R49">
        <f>IF(Einzelschützen[[#This Row],[Klasse]]=Einzelschützen[[#Headers],[Jugend]],Einzelschützen[[#This Row],[Gesamt]],0)</f>
        <v>0</v>
      </c>
      <c r="S49">
        <f>IF(Einzelschützen[[#This Row],[Klasse]]=Einzelschützen[[#Headers],[Junioren]],Einzelschützen[[#This Row],[Gesamt]],0)</f>
        <v>385</v>
      </c>
      <c r="T49">
        <f>IF(Einzelschützen[[#This Row],[Klasse]]=Einzelschützen[[#Headers],[Pistole]],Einzelschützen[[#This Row],[Gesamt]],0)</f>
        <v>0</v>
      </c>
      <c r="U49" t="str">
        <f ca="1">IF(Einzelschützen[[#This Row],[Schüler]]&gt;0,_xlfn.RANK.EQ(Einzelschützen[[#This Row],[Schüler]],Einzelschützen[[#All],[Schüler]])+ROW(Einzelschützen[[#This Row],[Rang Schüler]])/1000,"")</f>
        <v/>
      </c>
      <c r="V49" t="str">
        <f>IF(Einzelschützen[[#This Row],[Jugend]]&gt;0,_xlfn.RANK.EQ(Einzelschützen[[#This Row],[Jugend]],Einzelschützen[[#All],[Jugend]])+ROW(Einzelschützen[[#This Row],[Rang Jugend]])/1000,"")</f>
        <v/>
      </c>
      <c r="W49">
        <f>IF(Einzelschützen[[#This Row],[Junioren]]&gt;0,_xlfn.RANK.EQ(Einzelschützen[[#This Row],[Junioren]],Einzelschützen[[#All],[Junioren]])+ROW(Einzelschützen[[#This Row],[Rang Junioren]])/1000,"")</f>
        <v>3.0489999999999999</v>
      </c>
      <c r="X49" t="str">
        <f>IF(Einzelschützen[[#This Row],[Pistole]]&gt;0,_xlfn.RANK.EQ(Einzelschützen[[#This Row],[Pistole]],Einzelschützen[[#All],[Pistole]])+ROW(Einzelschützen[[#This Row],[Rang Pistole]])/1000,"")</f>
        <v/>
      </c>
    </row>
    <row r="50">
      <c r="A50" t="e">
        <f ca="1">MAX(Einzelschützen[[#This Row],[Rang Schüler]:[Rang Pistole]])</f>
        <v>#N/A</v>
      </c>
      <c r="B50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50" t="s">
        <v>192</v>
      </c>
      <c r="D50" t="str">
        <f>VLOOKUP(LEFT(Einzelschützen[[#This Row],[Schütze]],1),Klasse,2,FALSE)</f>
        <v>Pistole</v>
      </c>
      <c r="E50" t="s">
        <v>47</v>
      </c>
      <c r="F50" t="str">
        <f t="shared" ca="1" si="2"/>
        <v>Lorenz</v>
      </c>
      <c r="G50" t="str">
        <f t="shared" ca="1" si="3"/>
        <v>Fabian</v>
      </c>
      <c r="H50">
        <f t="shared" ca="1" si="4"/>
        <v>2009</v>
      </c>
      <c r="I50">
        <f t="shared" ca="1" si="8"/>
        <v>316</v>
      </c>
      <c r="J50">
        <f t="shared" ca="1" si="6"/>
        <v>0</v>
      </c>
      <c r="K50" t="str">
        <f t="shared" ca="1" si="9"/>
        <v xml:space="preserve">701 Allgäu</v>
      </c>
      <c r="L50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Lorenz, Fabian 2009 701 Allgäu Pistole</v>
      </c>
      <c r="M50" s="81">
        <f ca="1">_xlfn.NUMBERVALUE(LEFT(Einzelschützen[[#This Row],[Gau]],3))</f>
        <v>701</v>
      </c>
      <c r="N50">
        <f ca="1">COUNTIF(Einzelschützen[[#All],[ID Schütze]],Einzelschützen[[#This Row],[ID Schütze]])</f>
        <v>3</v>
      </c>
      <c r="O50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50">
        <f ca="1">IF(Einzelschützen[[#This Row],[Vorkampf]]="",Einzelschützen[[#This Row],[Rückkampf Schütze]],Einzelschützen[[#This Row],[Vorkampf]]+Einzelschützen[[#This Row],[Rückkampf Schütze]])</f>
        <v>316</v>
      </c>
      <c r="Q50">
        <f ca="1">IF(Einzelschützen[[#This Row],[Klasse]]=Einzelschützen[[#Headers],[Schüler]],Einzelschützen[[#This Row],[Gesamt]],0)</f>
        <v>0</v>
      </c>
      <c r="R50">
        <f>IF(Einzelschützen[[#This Row],[Klasse]]=Einzelschützen[[#Headers],[Jugend]],Einzelschützen[[#This Row],[Gesamt]],0)</f>
        <v>0</v>
      </c>
      <c r="S50">
        <f>IF(Einzelschützen[[#This Row],[Klasse]]=Einzelschützen[[#Headers],[Junioren]],Einzelschützen[[#This Row],[Gesamt]],0)</f>
        <v>0</v>
      </c>
      <c r="T50">
        <f>IF(Einzelschützen[[#This Row],[Klasse]]=Einzelschützen[[#Headers],[Pistole]],Einzelschützen[[#This Row],[Gesamt]],0)</f>
        <v>316</v>
      </c>
      <c r="U50" t="str">
        <f ca="1">IF(Einzelschützen[[#This Row],[Schüler]]&gt;0,_xlfn.RANK.EQ(Einzelschützen[[#This Row],[Schüler]],Einzelschützen[[#All],[Schüler]])+ROW(Einzelschützen[[#This Row],[Rang Schüler]])/1000,"")</f>
        <v/>
      </c>
      <c r="V50" t="str">
        <f>IF(Einzelschützen[[#This Row],[Jugend]]&gt;0,_xlfn.RANK.EQ(Einzelschützen[[#This Row],[Jugend]],Einzelschützen[[#All],[Jugend]])+ROW(Einzelschützen[[#This Row],[Rang Jugend]])/1000,"")</f>
        <v/>
      </c>
      <c r="W50" t="str">
        <f>IF(Einzelschützen[[#This Row],[Junioren]]&gt;0,_xlfn.RANK.EQ(Einzelschützen[[#This Row],[Junioren]],Einzelschützen[[#All],[Junioren]])+ROW(Einzelschützen[[#This Row],[Rang Junioren]])/1000,"")</f>
        <v/>
      </c>
      <c r="X50" t="e">
        <f>IF(Einzelschützen[[#This Row],[Pistole]]&gt;0,_xlfn.RANK.EQ(Einzelschützen[[#This Row],[Pistole]],Einzelschützen[[#All],[Pistole]])+ROW(Einzelschützen[[#This Row],[Rang Pistole]])/1000,"")</f>
        <v>#N/A</v>
      </c>
    </row>
    <row r="51">
      <c r="A51" t="e">
        <f ca="1">MAX(Einzelschützen[[#This Row],[Rang Schüler]:[Rang Pistole]])</f>
        <v>#N/A</v>
      </c>
      <c r="B5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51" t="s">
        <v>198</v>
      </c>
      <c r="D51" t="str">
        <f>VLOOKUP(LEFT(Einzelschützen[[#This Row],[Schütze]],1),Klasse,2,FALSE)</f>
        <v>Pistole</v>
      </c>
      <c r="E51" t="s">
        <v>47</v>
      </c>
      <c r="F51" t="str">
        <f t="shared" ca="1" si="2"/>
        <v>Renger</v>
      </c>
      <c r="G51" t="str">
        <f t="shared" ca="1" si="3"/>
        <v>Fabian</v>
      </c>
      <c r="H51">
        <f t="shared" ca="1" si="4"/>
        <v>2008</v>
      </c>
      <c r="I51">
        <f t="shared" ca="1" si="8"/>
        <v>315</v>
      </c>
      <c r="J51">
        <f t="shared" ca="1" si="6"/>
        <v>0</v>
      </c>
      <c r="K51" t="str">
        <f t="shared" ca="1" si="9"/>
        <v xml:space="preserve">701 Allgäu</v>
      </c>
      <c r="L51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Renger, Fabian 2008 701 Allgäu Pistole</v>
      </c>
      <c r="M51" s="81">
        <f ca="1">_xlfn.NUMBERVALUE(LEFT(Einzelschützen[[#This Row],[Gau]],3))</f>
        <v>701</v>
      </c>
      <c r="N51">
        <f ca="1">COUNTIF(Einzelschützen[[#All],[ID Schütze]],Einzelschützen[[#This Row],[ID Schütze]])</f>
        <v>3</v>
      </c>
      <c r="O51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51">
        <f ca="1">IF(Einzelschützen[[#This Row],[Vorkampf]]="",Einzelschützen[[#This Row],[Rückkampf Schütze]],Einzelschützen[[#This Row],[Vorkampf]]+Einzelschützen[[#This Row],[Rückkampf Schütze]])</f>
        <v>315</v>
      </c>
      <c r="Q51">
        <f ca="1">IF(Einzelschützen[[#This Row],[Klasse]]=Einzelschützen[[#Headers],[Schüler]],Einzelschützen[[#This Row],[Gesamt]],0)</f>
        <v>0</v>
      </c>
      <c r="R51">
        <f>IF(Einzelschützen[[#This Row],[Klasse]]=Einzelschützen[[#Headers],[Jugend]],Einzelschützen[[#This Row],[Gesamt]],0)</f>
        <v>0</v>
      </c>
      <c r="S51">
        <f>IF(Einzelschützen[[#This Row],[Klasse]]=Einzelschützen[[#Headers],[Junioren]],Einzelschützen[[#This Row],[Gesamt]],0)</f>
        <v>0</v>
      </c>
      <c r="T51">
        <f>IF(Einzelschützen[[#This Row],[Klasse]]=Einzelschützen[[#Headers],[Pistole]],Einzelschützen[[#This Row],[Gesamt]],0)</f>
        <v>315</v>
      </c>
      <c r="U51" t="str">
        <f ca="1">IF(Einzelschützen[[#This Row],[Schüler]]&gt;0,_xlfn.RANK.EQ(Einzelschützen[[#This Row],[Schüler]],Einzelschützen[[#All],[Schüler]])+ROW(Einzelschützen[[#This Row],[Rang Schüler]])/1000,"")</f>
        <v/>
      </c>
      <c r="V51" t="str">
        <f>IF(Einzelschützen[[#This Row],[Jugend]]&gt;0,_xlfn.RANK.EQ(Einzelschützen[[#This Row],[Jugend]],Einzelschützen[[#All],[Jugend]])+ROW(Einzelschützen[[#This Row],[Rang Jugend]])/1000,"")</f>
        <v/>
      </c>
      <c r="W51" t="str">
        <f>IF(Einzelschützen[[#This Row],[Junioren]]&gt;0,_xlfn.RANK.EQ(Einzelschützen[[#This Row],[Junioren]],Einzelschützen[[#All],[Junioren]])+ROW(Einzelschützen[[#This Row],[Rang Junioren]])/1000,"")</f>
        <v/>
      </c>
      <c r="X51" t="e">
        <f>IF(Einzelschützen[[#This Row],[Pistole]]&gt;0,_xlfn.RANK.EQ(Einzelschützen[[#This Row],[Pistole]],Einzelschützen[[#All],[Pistole]])+ROW(Einzelschützen[[#This Row],[Rang Pistole]])/1000,"")</f>
        <v>#N/A</v>
      </c>
    </row>
    <row r="52">
      <c r="A52" t="e">
        <f ca="1">MAX(Einzelschützen[[#This Row],[Rang Schüler]:[Rang Pistole]])</f>
        <v>#N/A</v>
      </c>
      <c r="B52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52" t="s">
        <v>202</v>
      </c>
      <c r="D52" t="str">
        <f>VLOOKUP(LEFT(Einzelschützen[[#This Row],[Schütze]],1),Klasse,2,FALSE)</f>
        <v>Pistole</v>
      </c>
      <c r="E52" t="s">
        <v>47</v>
      </c>
      <c r="F52" t="str">
        <f t="shared" ca="1" si="2"/>
        <v xml:space="preserve">Yarde </v>
      </c>
      <c r="G52" t="str">
        <f t="shared" ca="1" si="3"/>
        <v xml:space="preserve">Linda </v>
      </c>
      <c r="H52">
        <f t="shared" ca="1" si="4"/>
        <v>2011</v>
      </c>
      <c r="I52">
        <f t="shared" ca="1" si="8"/>
        <v>348</v>
      </c>
      <c r="J52">
        <f t="shared" ca="1" si="6"/>
        <v>0</v>
      </c>
      <c r="K52" t="str">
        <f t="shared" ca="1" si="9"/>
        <v xml:space="preserve">701 Allgäu</v>
      </c>
      <c r="L52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Yarde , Linda  2011 701 Allgäu Pistole</v>
      </c>
      <c r="M52" s="81">
        <f ca="1">_xlfn.NUMBERVALUE(LEFT(Einzelschützen[[#This Row],[Gau]],3))</f>
        <v>701</v>
      </c>
      <c r="N52">
        <f ca="1">COUNTIF(Einzelschützen[[#All],[ID Schütze]],Einzelschützen[[#This Row],[ID Schütze]])</f>
        <v>3</v>
      </c>
      <c r="O52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52">
        <f ca="1">IF(Einzelschützen[[#This Row],[Vorkampf]]="",Einzelschützen[[#This Row],[Rückkampf Schütze]],Einzelschützen[[#This Row],[Vorkampf]]+Einzelschützen[[#This Row],[Rückkampf Schütze]])</f>
        <v>348</v>
      </c>
      <c r="Q52">
        <f ca="1">IF(Einzelschützen[[#This Row],[Klasse]]=Einzelschützen[[#Headers],[Schüler]],Einzelschützen[[#This Row],[Gesamt]],0)</f>
        <v>0</v>
      </c>
      <c r="R52">
        <f>IF(Einzelschützen[[#This Row],[Klasse]]=Einzelschützen[[#Headers],[Jugend]],Einzelschützen[[#This Row],[Gesamt]],0)</f>
        <v>0</v>
      </c>
      <c r="S52">
        <f>IF(Einzelschützen[[#This Row],[Klasse]]=Einzelschützen[[#Headers],[Junioren]],Einzelschützen[[#This Row],[Gesamt]],0)</f>
        <v>0</v>
      </c>
      <c r="T52">
        <f>IF(Einzelschützen[[#This Row],[Klasse]]=Einzelschützen[[#Headers],[Pistole]],Einzelschützen[[#This Row],[Gesamt]],0)</f>
        <v>348</v>
      </c>
      <c r="U52" t="str">
        <f ca="1">IF(Einzelschützen[[#This Row],[Schüler]]&gt;0,_xlfn.RANK.EQ(Einzelschützen[[#This Row],[Schüler]],Einzelschützen[[#All],[Schüler]])+ROW(Einzelschützen[[#This Row],[Rang Schüler]])/1000,"")</f>
        <v/>
      </c>
      <c r="V52" t="str">
        <f>IF(Einzelschützen[[#This Row],[Jugend]]&gt;0,_xlfn.RANK.EQ(Einzelschützen[[#This Row],[Jugend]],Einzelschützen[[#All],[Jugend]])+ROW(Einzelschützen[[#This Row],[Rang Jugend]])/1000,"")</f>
        <v/>
      </c>
      <c r="W52" t="str">
        <f>IF(Einzelschützen[[#This Row],[Junioren]]&gt;0,_xlfn.RANK.EQ(Einzelschützen[[#This Row],[Junioren]],Einzelschützen[[#All],[Junioren]])+ROW(Einzelschützen[[#This Row],[Rang Junioren]])/1000,"")</f>
        <v/>
      </c>
      <c r="X52" t="e">
        <f>IF(Einzelschützen[[#This Row],[Pistole]]&gt;0,_xlfn.RANK.EQ(Einzelschützen[[#This Row],[Pistole]],Einzelschützen[[#All],[Pistole]])+ROW(Einzelschützen[[#This Row],[Rang Pistole]])/1000,"")</f>
        <v>#N/A</v>
      </c>
    </row>
    <row r="53">
      <c r="A53" t="e">
        <f ca="1">MAX(Einzelschützen[[#This Row],[Rang Schüler]:[Rang Pistole]])</f>
        <v>#N/A</v>
      </c>
      <c r="B53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53" t="s">
        <v>207</v>
      </c>
      <c r="D53" t="str">
        <f>VLOOKUP(LEFT(Einzelschützen[[#This Row],[Schütze]],1),Klasse,2,FALSE)</f>
        <v>Pistole</v>
      </c>
      <c r="E53" t="s">
        <v>47</v>
      </c>
      <c r="F53" t="str">
        <f t="shared" ca="1" si="2"/>
        <v xml:space="preserve">Yarde </v>
      </c>
      <c r="G53" t="str">
        <f t="shared" ca="1" si="3"/>
        <v xml:space="preserve">Leonie </v>
      </c>
      <c r="H53">
        <f t="shared" ca="1" si="4"/>
        <v>2009</v>
      </c>
      <c r="I53">
        <f t="shared" ca="1" si="8"/>
        <v>319</v>
      </c>
      <c r="J53">
        <f t="shared" ca="1" si="6"/>
        <v>0</v>
      </c>
      <c r="K53" t="str">
        <f t="shared" ca="1" si="9"/>
        <v xml:space="preserve">701 Allgäu</v>
      </c>
      <c r="L53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Yarde , Leonie  2009 701 Allgäu Pistole</v>
      </c>
      <c r="M53" s="81">
        <f ca="1">_xlfn.NUMBERVALUE(LEFT(Einzelschützen[[#This Row],[Gau]],3))</f>
        <v>701</v>
      </c>
      <c r="N53">
        <f ca="1">COUNTIF(Einzelschützen[[#All],[ID Schütze]],Einzelschützen[[#This Row],[ID Schütze]])</f>
        <v>3</v>
      </c>
      <c r="O53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53">
        <f ca="1">IF(Einzelschützen[[#This Row],[Vorkampf]]="",Einzelschützen[[#This Row],[Rückkampf Schütze]],Einzelschützen[[#This Row],[Vorkampf]]+Einzelschützen[[#This Row],[Rückkampf Schütze]])</f>
        <v>319</v>
      </c>
      <c r="Q53">
        <f ca="1">IF(Einzelschützen[[#This Row],[Klasse]]=Einzelschützen[[#Headers],[Schüler]],Einzelschützen[[#This Row],[Gesamt]],0)</f>
        <v>0</v>
      </c>
      <c r="R53">
        <f>IF(Einzelschützen[[#This Row],[Klasse]]=Einzelschützen[[#Headers],[Jugend]],Einzelschützen[[#This Row],[Gesamt]],0)</f>
        <v>0</v>
      </c>
      <c r="S53">
        <f>IF(Einzelschützen[[#This Row],[Klasse]]=Einzelschützen[[#Headers],[Junioren]],Einzelschützen[[#This Row],[Gesamt]],0)</f>
        <v>0</v>
      </c>
      <c r="T53">
        <f>IF(Einzelschützen[[#This Row],[Klasse]]=Einzelschützen[[#Headers],[Pistole]],Einzelschützen[[#This Row],[Gesamt]],0)</f>
        <v>319</v>
      </c>
      <c r="U53" t="str">
        <f ca="1">IF(Einzelschützen[[#This Row],[Schüler]]&gt;0,_xlfn.RANK.EQ(Einzelschützen[[#This Row],[Schüler]],Einzelschützen[[#All],[Schüler]])+ROW(Einzelschützen[[#This Row],[Rang Schüler]])/1000,"")</f>
        <v/>
      </c>
      <c r="V53" t="str">
        <f>IF(Einzelschützen[[#This Row],[Jugend]]&gt;0,_xlfn.RANK.EQ(Einzelschützen[[#This Row],[Jugend]],Einzelschützen[[#All],[Jugend]])+ROW(Einzelschützen[[#This Row],[Rang Jugend]])/1000,"")</f>
        <v/>
      </c>
      <c r="W53" t="str">
        <f>IF(Einzelschützen[[#This Row],[Junioren]]&gt;0,_xlfn.RANK.EQ(Einzelschützen[[#This Row],[Junioren]],Einzelschützen[[#All],[Junioren]])+ROW(Einzelschützen[[#This Row],[Rang Junioren]])/1000,"")</f>
        <v/>
      </c>
      <c r="X53" t="e">
        <f>IF(Einzelschützen[[#This Row],[Pistole]]&gt;0,_xlfn.RANK.EQ(Einzelschützen[[#This Row],[Pistole]],Einzelschützen[[#All],[Pistole]])+ROW(Einzelschützen[[#This Row],[Rang Pistole]])/1000,"")</f>
        <v>#N/A</v>
      </c>
    </row>
    <row r="54">
      <c r="A54" t="e">
        <f ca="1">MAX(Einzelschützen[[#This Row],[Rang Schüler]:[Rang Pistole]])</f>
        <v>#N/A</v>
      </c>
      <c r="B54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54" t="s">
        <v>210</v>
      </c>
      <c r="D54" t="str">
        <f>VLOOKUP(LEFT(Einzelschützen[[#This Row],[Schütze]],1),Klasse,2,FALSE)</f>
        <v>Pistole</v>
      </c>
      <c r="E54" t="s">
        <v>47</v>
      </c>
      <c r="F54" t="str">
        <f t="shared" ca="1" si="2"/>
        <v xml:space="preserve">Riegger </v>
      </c>
      <c r="G54" t="str">
        <f t="shared" ca="1" si="3"/>
        <v xml:space="preserve">Julia </v>
      </c>
      <c r="H54">
        <f t="shared" ca="1" si="4"/>
        <v>2012</v>
      </c>
      <c r="I54">
        <f t="shared" ca="1" si="8"/>
        <v>287</v>
      </c>
      <c r="J54">
        <f t="shared" ca="1" si="6"/>
        <v>0</v>
      </c>
      <c r="K54" t="str">
        <f t="shared" ca="1" si="9"/>
        <v xml:space="preserve">701 Allgäu</v>
      </c>
      <c r="L54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Riegger , Julia  2012 701 Allgäu Pistole</v>
      </c>
      <c r="M54" s="81">
        <f ca="1">_xlfn.NUMBERVALUE(LEFT(Einzelschützen[[#This Row],[Gau]],3))</f>
        <v>701</v>
      </c>
      <c r="N54">
        <f ca="1">COUNTIF(Einzelschützen[[#All],[ID Schütze]],Einzelschützen[[#This Row],[ID Schütze]])</f>
        <v>2</v>
      </c>
      <c r="O54" t="e">
        <f ca="1">IF(Einzelschützen[[#This Row],[Anzahl]]=2,IF(Einzelschützen[[#This Row],[Rückkampf]]=0,VLOOKUP(Einzelschützen[[#This Row],[ID Schütze]],Einzelschützen[],9,FALSE),0),Einzelschützen[[#This Row],[Rückkampf]])</f>
        <v>#N/A</v>
      </c>
      <c r="P54" t="e">
        <f ca="1">IF(Einzelschützen[[#This Row],[Vorkampf]]="",Einzelschützen[[#This Row],[Rückkampf Schütze]],Einzelschützen[[#This Row],[Vorkampf]]+Einzelschützen[[#This Row],[Rückkampf Schütze]])</f>
        <v>#N/A</v>
      </c>
      <c r="Q54">
        <f ca="1">IF(Einzelschützen[[#This Row],[Klasse]]=Einzelschützen[[#Headers],[Schüler]],Einzelschützen[[#This Row],[Gesamt]],0)</f>
        <v>0</v>
      </c>
      <c r="R54">
        <f>IF(Einzelschützen[[#This Row],[Klasse]]=Einzelschützen[[#Headers],[Jugend]],Einzelschützen[[#This Row],[Gesamt]],0)</f>
        <v>0</v>
      </c>
      <c r="S54">
        <f>IF(Einzelschützen[[#This Row],[Klasse]]=Einzelschützen[[#Headers],[Junioren]],Einzelschützen[[#This Row],[Gesamt]],0)</f>
        <v>0</v>
      </c>
      <c r="T54" t="e">
        <f>IF(Einzelschützen[[#This Row],[Klasse]]=Einzelschützen[[#Headers],[Pistole]],Einzelschützen[[#This Row],[Gesamt]],0)</f>
        <v>#N/A</v>
      </c>
      <c r="U54" t="str">
        <f ca="1">IF(Einzelschützen[[#This Row],[Schüler]]&gt;0,_xlfn.RANK.EQ(Einzelschützen[[#This Row],[Schüler]],Einzelschützen[[#All],[Schüler]])+ROW(Einzelschützen[[#This Row],[Rang Schüler]])/1000,"")</f>
        <v/>
      </c>
      <c r="V54" t="str">
        <f>IF(Einzelschützen[[#This Row],[Jugend]]&gt;0,_xlfn.RANK.EQ(Einzelschützen[[#This Row],[Jugend]],Einzelschützen[[#All],[Jugend]])+ROW(Einzelschützen[[#This Row],[Rang Jugend]])/1000,"")</f>
        <v/>
      </c>
      <c r="W54" t="str">
        <f>IF(Einzelschützen[[#This Row],[Junioren]]&gt;0,_xlfn.RANK.EQ(Einzelschützen[[#This Row],[Junioren]],Einzelschützen[[#All],[Junioren]])+ROW(Einzelschützen[[#This Row],[Rang Junioren]])/1000,"")</f>
        <v/>
      </c>
      <c r="X54" t="e">
        <f>IF(Einzelschützen[[#This Row],[Pistole]]&gt;0,_xlfn.RANK.EQ(Einzelschützen[[#This Row],[Pistole]],Einzelschützen[[#All],[Pistole]])+ROW(Einzelschützen[[#This Row],[Rang Pistole]])/1000,"")</f>
        <v>#N/A</v>
      </c>
    </row>
    <row r="55">
      <c r="A55">
        <f ca="1">MAX(Einzelschützen[[#This Row],[Rang Schüler]:[Rang Pistole]])</f>
        <v>0</v>
      </c>
      <c r="B55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55" t="s">
        <v>216</v>
      </c>
      <c r="D55" t="str">
        <f>VLOOKUP(LEFT(Einzelschützen[[#This Row],[Schütze]],1),Klasse,2,FALSE)</f>
        <v>Pistole</v>
      </c>
      <c r="E55" t="s">
        <v>47</v>
      </c>
      <c r="F55">
        <f t="shared" ca="1" si="2"/>
        <v>0</v>
      </c>
      <c r="G55">
        <f t="shared" ca="1" si="3"/>
        <v>0</v>
      </c>
      <c r="H55">
        <f t="shared" ca="1" si="4"/>
        <v>0</v>
      </c>
      <c r="I55">
        <f t="shared" ca="1" si="8"/>
        <v>0</v>
      </c>
      <c r="J55">
        <f t="shared" ca="1" si="6"/>
        <v>0</v>
      </c>
      <c r="K55" t="str">
        <f t="shared" ca="1" si="9"/>
        <v xml:space="preserve">701 Allgäu</v>
      </c>
      <c r="L55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0, 0 0 701 Allgäu Pistole</v>
      </c>
      <c r="M55" s="81">
        <f ca="1">_xlfn.NUMBERVALUE(LEFT(Einzelschützen[[#This Row],[Gau]],3))</f>
        <v>701</v>
      </c>
      <c r="N55">
        <f ca="1">COUNTIF(Einzelschützen[[#All],[ID Schütze]],Einzelschützen[[#This Row],[ID Schütze]])</f>
        <v>3</v>
      </c>
      <c r="O55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55">
        <f ca="1">IF(Einzelschützen[[#This Row],[Vorkampf]]="",Einzelschützen[[#This Row],[Rückkampf Schütze]],Einzelschützen[[#This Row],[Vorkampf]]+Einzelschützen[[#This Row],[Rückkampf Schütze]])</f>
        <v>0</v>
      </c>
      <c r="Q55">
        <f ca="1">IF(Einzelschützen[[#This Row],[Klasse]]=Einzelschützen[[#Headers],[Schüler]],Einzelschützen[[#This Row],[Gesamt]],0)</f>
        <v>0</v>
      </c>
      <c r="R55">
        <f>IF(Einzelschützen[[#This Row],[Klasse]]=Einzelschützen[[#Headers],[Jugend]],Einzelschützen[[#This Row],[Gesamt]],0)</f>
        <v>0</v>
      </c>
      <c r="S55">
        <f>IF(Einzelschützen[[#This Row],[Klasse]]=Einzelschützen[[#Headers],[Junioren]],Einzelschützen[[#This Row],[Gesamt]],0)</f>
        <v>0</v>
      </c>
      <c r="T55">
        <f>IF(Einzelschützen[[#This Row],[Klasse]]=Einzelschützen[[#Headers],[Pistole]],Einzelschützen[[#This Row],[Gesamt]],0)</f>
        <v>0</v>
      </c>
      <c r="U55" t="str">
        <f ca="1">IF(Einzelschützen[[#This Row],[Schüler]]&gt;0,_xlfn.RANK.EQ(Einzelschützen[[#This Row],[Schüler]],Einzelschützen[[#All],[Schüler]])+ROW(Einzelschützen[[#This Row],[Rang Schüler]])/1000,"")</f>
        <v/>
      </c>
      <c r="V55" t="str">
        <f>IF(Einzelschützen[[#This Row],[Jugend]]&gt;0,_xlfn.RANK.EQ(Einzelschützen[[#This Row],[Jugend]],Einzelschützen[[#All],[Jugend]])+ROW(Einzelschützen[[#This Row],[Rang Jugend]])/1000,"")</f>
        <v/>
      </c>
      <c r="W55" t="str">
        <f>IF(Einzelschützen[[#This Row],[Junioren]]&gt;0,_xlfn.RANK.EQ(Einzelschützen[[#This Row],[Junioren]],Einzelschützen[[#All],[Junioren]])+ROW(Einzelschützen[[#This Row],[Rang Junioren]])/1000,"")</f>
        <v/>
      </c>
      <c r="X55" t="str">
        <f>IF(Einzelschützen[[#This Row],[Pistole]]&gt;0,_xlfn.RANK.EQ(Einzelschützen[[#This Row],[Pistole]],Einzelschützen[[#All],[Pistole]])+ROW(Einzelschützen[[#This Row],[Rang Pistole]])/1000,"")</f>
        <v/>
      </c>
    </row>
    <row r="56">
      <c r="A56" t="e">
        <f ca="1">MAX(Einzelschützen[[#This Row],[Rang Schüler]:[Rang Pistole]])</f>
        <v>#N/A</v>
      </c>
      <c r="B56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 xml:space="preserve">Renger, Fabian 2008 701 Allgäu Pistole</v>
      </c>
      <c r="C56" t="s">
        <v>192</v>
      </c>
      <c r="D56" t="str">
        <f>VLOOKUP(LEFT(Einzelschützen[[#This Row],[Schütze]],1),Klasse,2,FALSE)</f>
        <v>Pistole</v>
      </c>
      <c r="E56" t="s">
        <v>218</v>
      </c>
      <c r="F56" t="str">
        <f t="shared" ca="1" si="2"/>
        <v>Renger</v>
      </c>
      <c r="G56" t="str">
        <f t="shared" ca="1" si="3"/>
        <v>Fabian</v>
      </c>
      <c r="H56">
        <f t="shared" ca="1" si="4"/>
        <v>2008</v>
      </c>
      <c r="I56" t="str">
        <f t="shared" ca="1" si="8"/>
        <v/>
      </c>
      <c r="J56">
        <f t="shared" ca="1" si="6"/>
        <v>324</v>
      </c>
      <c r="K56" t="str">
        <f t="shared" ca="1" si="9"/>
        <v xml:space="preserve">701 Allgäu</v>
      </c>
      <c r="L56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Renger, Fabian 2008 701 Allgäu Pistole</v>
      </c>
      <c r="M56" s="81">
        <f ca="1">_xlfn.NUMBERVALUE(LEFT(Einzelschützen[[#This Row],[Gau]],3))</f>
        <v>701</v>
      </c>
      <c r="N56">
        <f ca="1">COUNTIF(Einzelschützen[[#All],[ID Schütze]],Einzelschützen[[#This Row],[ID Schütze]])</f>
        <v>4</v>
      </c>
      <c r="O56">
        <f ca="1">IF(Einzelschützen[[#This Row],[Anzahl]]=2,IF(Einzelschützen[[#This Row],[Rückkampf]]=0,VLOOKUP(Einzelschützen[[#This Row],[ID Schütze]],Einzelschützen[],9,FALSE),0),Einzelschützen[[#This Row],[Rückkampf]])</f>
        <v>324</v>
      </c>
      <c r="P56">
        <f ca="1">IF(Einzelschützen[[#This Row],[Vorkampf]]="",Einzelschützen[[#This Row],[Rückkampf Schütze]],Einzelschützen[[#This Row],[Vorkampf]]+Einzelschützen[[#This Row],[Rückkampf Schütze]])</f>
        <v>324</v>
      </c>
      <c r="Q56">
        <f ca="1">IF(Einzelschützen[[#This Row],[Klasse]]=Einzelschützen[[#Headers],[Schüler]],Einzelschützen[[#This Row],[Gesamt]],0)</f>
        <v>0</v>
      </c>
      <c r="R56">
        <f>IF(Einzelschützen[[#This Row],[Klasse]]=Einzelschützen[[#Headers],[Jugend]],Einzelschützen[[#This Row],[Gesamt]],0)</f>
        <v>0</v>
      </c>
      <c r="S56">
        <f>IF(Einzelschützen[[#This Row],[Klasse]]=Einzelschützen[[#Headers],[Junioren]],Einzelschützen[[#This Row],[Gesamt]],0)</f>
        <v>0</v>
      </c>
      <c r="T56">
        <f>IF(Einzelschützen[[#This Row],[Klasse]]=Einzelschützen[[#Headers],[Pistole]],Einzelschützen[[#This Row],[Gesamt]],0)</f>
        <v>324</v>
      </c>
      <c r="U56" t="str">
        <f ca="1">IF(Einzelschützen[[#This Row],[Schüler]]&gt;0,_xlfn.RANK.EQ(Einzelschützen[[#This Row],[Schüler]],Einzelschützen[[#All],[Schüler]])+ROW(Einzelschützen[[#This Row],[Rang Schüler]])/1000,"")</f>
        <v/>
      </c>
      <c r="V56" t="str">
        <f>IF(Einzelschützen[[#This Row],[Jugend]]&gt;0,_xlfn.RANK.EQ(Einzelschützen[[#This Row],[Jugend]],Einzelschützen[[#All],[Jugend]])+ROW(Einzelschützen[[#This Row],[Rang Jugend]])/1000,"")</f>
        <v/>
      </c>
      <c r="W56" t="str">
        <f>IF(Einzelschützen[[#This Row],[Junioren]]&gt;0,_xlfn.RANK.EQ(Einzelschützen[[#This Row],[Junioren]],Einzelschützen[[#All],[Junioren]])+ROW(Einzelschützen[[#This Row],[Rang Junioren]])/1000,"")</f>
        <v/>
      </c>
      <c r="X56" t="e">
        <f>IF(Einzelschützen[[#This Row],[Pistole]]&gt;0,_xlfn.RANK.EQ(Einzelschützen[[#This Row],[Pistole]],Einzelschützen[[#All],[Pistole]])+ROW(Einzelschützen[[#This Row],[Rang Pistole]])/1000,"")</f>
        <v>#N/A</v>
      </c>
    </row>
    <row r="57">
      <c r="A57" t="e">
        <f ca="1">MAX(Einzelschützen[[#This Row],[Rang Schüler]:[Rang Pistole]])</f>
        <v>#N/A</v>
      </c>
      <c r="B57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 xml:space="preserve">Yarde , Linda  2011 701 Allgäu Pistole</v>
      </c>
      <c r="C57" t="s">
        <v>198</v>
      </c>
      <c r="D57" t="str">
        <f>VLOOKUP(LEFT(Einzelschützen[[#This Row],[Schütze]],1),Klasse,2,FALSE)</f>
        <v>Pistole</v>
      </c>
      <c r="E57" t="s">
        <v>218</v>
      </c>
      <c r="F57" t="str">
        <f t="shared" ca="1" si="2"/>
        <v xml:space="preserve">Yarde </v>
      </c>
      <c r="G57" t="str">
        <f t="shared" ca="1" si="3"/>
        <v xml:space="preserve">Linda </v>
      </c>
      <c r="H57">
        <f t="shared" ca="1" si="4"/>
        <v>2011</v>
      </c>
      <c r="I57" t="str">
        <f t="shared" ca="1" si="8"/>
        <v/>
      </c>
      <c r="J57">
        <f t="shared" ca="1" si="6"/>
        <v>335</v>
      </c>
      <c r="K57" t="str">
        <f t="shared" ca="1" si="9"/>
        <v xml:space="preserve">701 Allgäu</v>
      </c>
      <c r="L57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Yarde , Linda  2011 701 Allgäu Pistole</v>
      </c>
      <c r="M57" s="81">
        <f ca="1">_xlfn.NUMBERVALUE(LEFT(Einzelschützen[[#This Row],[Gau]],3))</f>
        <v>701</v>
      </c>
      <c r="N57">
        <f ca="1">COUNTIF(Einzelschützen[[#All],[ID Schütze]],Einzelschützen[[#This Row],[ID Schütze]])</f>
        <v>4</v>
      </c>
      <c r="O57">
        <f ca="1">IF(Einzelschützen[[#This Row],[Anzahl]]=2,IF(Einzelschützen[[#This Row],[Rückkampf]]=0,VLOOKUP(Einzelschützen[[#This Row],[ID Schütze]],Einzelschützen[],9,FALSE),0),Einzelschützen[[#This Row],[Rückkampf]])</f>
        <v>335</v>
      </c>
      <c r="P57">
        <f ca="1">IF(Einzelschützen[[#This Row],[Vorkampf]]="",Einzelschützen[[#This Row],[Rückkampf Schütze]],Einzelschützen[[#This Row],[Vorkampf]]+Einzelschützen[[#This Row],[Rückkampf Schütze]])</f>
        <v>335</v>
      </c>
      <c r="Q57">
        <f ca="1">IF(Einzelschützen[[#This Row],[Klasse]]=Einzelschützen[[#Headers],[Schüler]],Einzelschützen[[#This Row],[Gesamt]],0)</f>
        <v>0</v>
      </c>
      <c r="R57">
        <f>IF(Einzelschützen[[#This Row],[Klasse]]=Einzelschützen[[#Headers],[Jugend]],Einzelschützen[[#This Row],[Gesamt]],0)</f>
        <v>0</v>
      </c>
      <c r="S57">
        <f>IF(Einzelschützen[[#This Row],[Klasse]]=Einzelschützen[[#Headers],[Junioren]],Einzelschützen[[#This Row],[Gesamt]],0)</f>
        <v>0</v>
      </c>
      <c r="T57">
        <f>IF(Einzelschützen[[#This Row],[Klasse]]=Einzelschützen[[#Headers],[Pistole]],Einzelschützen[[#This Row],[Gesamt]],0)</f>
        <v>335</v>
      </c>
      <c r="U57" t="str">
        <f ca="1">IF(Einzelschützen[[#This Row],[Schüler]]&gt;0,_xlfn.RANK.EQ(Einzelschützen[[#This Row],[Schüler]],Einzelschützen[[#All],[Schüler]])+ROW(Einzelschützen[[#This Row],[Rang Schüler]])/1000,"")</f>
        <v/>
      </c>
      <c r="V57" t="str">
        <f>IF(Einzelschützen[[#This Row],[Jugend]]&gt;0,_xlfn.RANK.EQ(Einzelschützen[[#This Row],[Jugend]],Einzelschützen[[#All],[Jugend]])+ROW(Einzelschützen[[#This Row],[Rang Jugend]])/1000,"")</f>
        <v/>
      </c>
      <c r="W57" t="str">
        <f>IF(Einzelschützen[[#This Row],[Junioren]]&gt;0,_xlfn.RANK.EQ(Einzelschützen[[#This Row],[Junioren]],Einzelschützen[[#All],[Junioren]])+ROW(Einzelschützen[[#This Row],[Rang Junioren]])/1000,"")</f>
        <v/>
      </c>
      <c r="X57" t="e">
        <f>IF(Einzelschützen[[#This Row],[Pistole]]&gt;0,_xlfn.RANK.EQ(Einzelschützen[[#This Row],[Pistole]],Einzelschützen[[#All],[Pistole]])+ROW(Einzelschützen[[#This Row],[Rang Pistole]])/1000,"")</f>
        <v>#N/A</v>
      </c>
    </row>
    <row r="58">
      <c r="A58" t="e">
        <f ca="1">MAX(Einzelschützen[[#This Row],[Rang Schüler]:[Rang Pistole]])</f>
        <v>#N/A</v>
      </c>
      <c r="B58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 xml:space="preserve">Yarde , Leonie  2009 701 Allgäu Pistole</v>
      </c>
      <c r="C58" t="s">
        <v>202</v>
      </c>
      <c r="D58" t="str">
        <f>VLOOKUP(LEFT(Einzelschützen[[#This Row],[Schütze]],1),Klasse,2,FALSE)</f>
        <v>Pistole</v>
      </c>
      <c r="E58" t="s">
        <v>218</v>
      </c>
      <c r="F58" t="str">
        <f t="shared" ca="1" si="2"/>
        <v xml:space="preserve">Yarde </v>
      </c>
      <c r="G58" t="str">
        <f t="shared" ca="1" si="3"/>
        <v xml:space="preserve">Leonie </v>
      </c>
      <c r="H58">
        <f t="shared" ca="1" si="4"/>
        <v>2009</v>
      </c>
      <c r="I58" t="str">
        <f t="shared" ca="1" si="8"/>
        <v/>
      </c>
      <c r="J58">
        <f t="shared" ca="1" si="6"/>
        <v>305</v>
      </c>
      <c r="K58" t="str">
        <f t="shared" ca="1" si="9"/>
        <v xml:space="preserve">701 Allgäu</v>
      </c>
      <c r="L58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Yarde , Leonie  2009 701 Allgäu Pistole</v>
      </c>
      <c r="M58" s="81">
        <f ca="1">_xlfn.NUMBERVALUE(LEFT(Einzelschützen[[#This Row],[Gau]],3))</f>
        <v>701</v>
      </c>
      <c r="N58">
        <f ca="1">COUNTIF(Einzelschützen[[#All],[ID Schütze]],Einzelschützen[[#This Row],[ID Schütze]])</f>
        <v>4</v>
      </c>
      <c r="O58">
        <f ca="1">IF(Einzelschützen[[#This Row],[Anzahl]]=2,IF(Einzelschützen[[#This Row],[Rückkampf]]=0,VLOOKUP(Einzelschützen[[#This Row],[ID Schütze]],Einzelschützen[],9,FALSE),0),Einzelschützen[[#This Row],[Rückkampf]])</f>
        <v>305</v>
      </c>
      <c r="P58">
        <f ca="1">IF(Einzelschützen[[#This Row],[Vorkampf]]="",Einzelschützen[[#This Row],[Rückkampf Schütze]],Einzelschützen[[#This Row],[Vorkampf]]+Einzelschützen[[#This Row],[Rückkampf Schütze]])</f>
        <v>305</v>
      </c>
      <c r="Q58">
        <f ca="1">IF(Einzelschützen[[#This Row],[Klasse]]=Einzelschützen[[#Headers],[Schüler]],Einzelschützen[[#This Row],[Gesamt]],0)</f>
        <v>0</v>
      </c>
      <c r="R58">
        <f>IF(Einzelschützen[[#This Row],[Klasse]]=Einzelschützen[[#Headers],[Jugend]],Einzelschützen[[#This Row],[Gesamt]],0)</f>
        <v>0</v>
      </c>
      <c r="S58">
        <f>IF(Einzelschützen[[#This Row],[Klasse]]=Einzelschützen[[#Headers],[Junioren]],Einzelschützen[[#This Row],[Gesamt]],0)</f>
        <v>0</v>
      </c>
      <c r="T58">
        <f>IF(Einzelschützen[[#This Row],[Klasse]]=Einzelschützen[[#Headers],[Pistole]],Einzelschützen[[#This Row],[Gesamt]],0)</f>
        <v>305</v>
      </c>
      <c r="U58" t="str">
        <f ca="1">IF(Einzelschützen[[#This Row],[Schüler]]&gt;0,_xlfn.RANK.EQ(Einzelschützen[[#This Row],[Schüler]],Einzelschützen[[#All],[Schüler]])+ROW(Einzelschützen[[#This Row],[Rang Schüler]])/1000,"")</f>
        <v/>
      </c>
      <c r="V58" t="str">
        <f>IF(Einzelschützen[[#This Row],[Jugend]]&gt;0,_xlfn.RANK.EQ(Einzelschützen[[#This Row],[Jugend]],Einzelschützen[[#All],[Jugend]])+ROW(Einzelschützen[[#This Row],[Rang Jugend]])/1000,"")</f>
        <v/>
      </c>
      <c r="W58" t="str">
        <f>IF(Einzelschützen[[#This Row],[Junioren]]&gt;0,_xlfn.RANK.EQ(Einzelschützen[[#This Row],[Junioren]],Einzelschützen[[#All],[Junioren]])+ROW(Einzelschützen[[#This Row],[Rang Junioren]])/1000,"")</f>
        <v/>
      </c>
      <c r="X58" t="e">
        <f>IF(Einzelschützen[[#This Row],[Pistole]]&gt;0,_xlfn.RANK.EQ(Einzelschützen[[#This Row],[Pistole]],Einzelschützen[[#All],[Pistole]])+ROW(Einzelschützen[[#This Row],[Rang Pistole]])/1000,"")</f>
        <v>#N/A</v>
      </c>
    </row>
    <row r="59">
      <c r="A59" t="e">
        <f ca="1">MAX(Einzelschützen[[#This Row],[Rang Schüler]:[Rang Pistole]])</f>
        <v>#N/A</v>
      </c>
      <c r="B59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 xml:space="preserve">Lorenz, Fabian 2009 701 Allgäu Pistole</v>
      </c>
      <c r="C59" t="s">
        <v>207</v>
      </c>
      <c r="D59" t="str">
        <f>VLOOKUP(LEFT(Einzelschützen[[#This Row],[Schütze]],1),Klasse,2,FALSE)</f>
        <v>Pistole</v>
      </c>
      <c r="E59" t="s">
        <v>218</v>
      </c>
      <c r="F59" t="str">
        <f t="shared" ca="1" si="2"/>
        <v>Lorenz</v>
      </c>
      <c r="G59" t="str">
        <f t="shared" ca="1" si="3"/>
        <v>Fabian</v>
      </c>
      <c r="H59">
        <f t="shared" ca="1" si="4"/>
        <v>2009</v>
      </c>
      <c r="I59" t="str">
        <f t="shared" ca="1" si="8"/>
        <v/>
      </c>
      <c r="J59">
        <f t="shared" ca="1" si="6"/>
        <v>320</v>
      </c>
      <c r="K59" t="str">
        <f t="shared" ca="1" si="9"/>
        <v xml:space="preserve">701 Allgäu</v>
      </c>
      <c r="L59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Lorenz, Fabian 2009 701 Allgäu Pistole</v>
      </c>
      <c r="M59" s="81">
        <f ca="1">_xlfn.NUMBERVALUE(LEFT(Einzelschützen[[#This Row],[Gau]],3))</f>
        <v>701</v>
      </c>
      <c r="N59">
        <f ca="1">COUNTIF(Einzelschützen[[#All],[ID Schütze]],Einzelschützen[[#This Row],[ID Schütze]])</f>
        <v>4</v>
      </c>
      <c r="O59">
        <f ca="1">IF(Einzelschützen[[#This Row],[Anzahl]]=2,IF(Einzelschützen[[#This Row],[Rückkampf]]=0,VLOOKUP(Einzelschützen[[#This Row],[ID Schütze]],Einzelschützen[],9,FALSE),0),Einzelschützen[[#This Row],[Rückkampf]])</f>
        <v>320</v>
      </c>
      <c r="P59">
        <f ca="1">IF(Einzelschützen[[#This Row],[Vorkampf]]="",Einzelschützen[[#This Row],[Rückkampf Schütze]],Einzelschützen[[#This Row],[Vorkampf]]+Einzelschützen[[#This Row],[Rückkampf Schütze]])</f>
        <v>320</v>
      </c>
      <c r="Q59">
        <f ca="1">IF(Einzelschützen[[#This Row],[Klasse]]=Einzelschützen[[#Headers],[Schüler]],Einzelschützen[[#This Row],[Gesamt]],0)</f>
        <v>0</v>
      </c>
      <c r="R59">
        <f>IF(Einzelschützen[[#This Row],[Klasse]]=Einzelschützen[[#Headers],[Jugend]],Einzelschützen[[#This Row],[Gesamt]],0)</f>
        <v>0</v>
      </c>
      <c r="S59">
        <f>IF(Einzelschützen[[#This Row],[Klasse]]=Einzelschützen[[#Headers],[Junioren]],Einzelschützen[[#This Row],[Gesamt]],0)</f>
        <v>0</v>
      </c>
      <c r="T59">
        <f>IF(Einzelschützen[[#This Row],[Klasse]]=Einzelschützen[[#Headers],[Pistole]],Einzelschützen[[#This Row],[Gesamt]],0)</f>
        <v>320</v>
      </c>
      <c r="U59" t="str">
        <f ca="1">IF(Einzelschützen[[#This Row],[Schüler]]&gt;0,_xlfn.RANK.EQ(Einzelschützen[[#This Row],[Schüler]],Einzelschützen[[#All],[Schüler]])+ROW(Einzelschützen[[#This Row],[Rang Schüler]])/1000,"")</f>
        <v/>
      </c>
      <c r="V59" t="str">
        <f>IF(Einzelschützen[[#This Row],[Jugend]]&gt;0,_xlfn.RANK.EQ(Einzelschützen[[#This Row],[Jugend]],Einzelschützen[[#All],[Jugend]])+ROW(Einzelschützen[[#This Row],[Rang Jugend]])/1000,"")</f>
        <v/>
      </c>
      <c r="W59" t="str">
        <f>IF(Einzelschützen[[#This Row],[Junioren]]&gt;0,_xlfn.RANK.EQ(Einzelschützen[[#This Row],[Junioren]],Einzelschützen[[#All],[Junioren]])+ROW(Einzelschützen[[#This Row],[Rang Junioren]])/1000,"")</f>
        <v/>
      </c>
      <c r="X59" t="e">
        <f>IF(Einzelschützen[[#This Row],[Pistole]]&gt;0,_xlfn.RANK.EQ(Einzelschützen[[#This Row],[Pistole]],Einzelschützen[[#All],[Pistole]])+ROW(Einzelschützen[[#This Row],[Rang Pistole]])/1000,"")</f>
        <v>#N/A</v>
      </c>
    </row>
    <row r="60">
      <c r="A60">
        <f ca="1">MAX(Einzelschützen[[#This Row],[Rang Schüler]:[Rang Pistole]])</f>
        <v>0</v>
      </c>
      <c r="B60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 xml:space="preserve">Endres, Jakob 2011 701 Allgäu Pistole</v>
      </c>
      <c r="C60" t="s">
        <v>210</v>
      </c>
      <c r="D60" t="str">
        <f>VLOOKUP(LEFT(Einzelschützen[[#This Row],[Schütze]],1),Klasse,2,FALSE)</f>
        <v>Pistole</v>
      </c>
      <c r="E60" t="s">
        <v>218</v>
      </c>
      <c r="F60" t="str">
        <f t="shared" ca="1" si="2"/>
        <v>Endres</v>
      </c>
      <c r="G60" t="str">
        <f t="shared" ca="1" si="3"/>
        <v>Jakob</v>
      </c>
      <c r="H60">
        <f t="shared" ca="1" si="4"/>
        <v>2011</v>
      </c>
      <c r="I60" t="str">
        <f t="shared" ca="1" si="8"/>
        <v/>
      </c>
      <c r="J60">
        <f t="shared" ca="1" si="6"/>
        <v>264</v>
      </c>
      <c r="K60" t="str">
        <f t="shared" ca="1" si="9"/>
        <v xml:space="preserve">701 Allgäu</v>
      </c>
      <c r="L60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Endres, Jakob 2011 701 Allgäu Pistole</v>
      </c>
      <c r="M60" s="81">
        <f ca="1">_xlfn.NUMBERVALUE(LEFT(Einzelschützen[[#This Row],[Gau]],3))</f>
        <v>701</v>
      </c>
      <c r="N60">
        <f ca="1">COUNTIF(Einzelschützen[[#All],[ID Schütze]],Einzelschützen[[#This Row],[ID Schütze]])</f>
        <v>2</v>
      </c>
      <c r="O60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60">
        <f ca="1">IF(Einzelschützen[[#This Row],[Vorkampf]]="",Einzelschützen[[#This Row],[Rückkampf Schütze]],Einzelschützen[[#This Row],[Vorkampf]]+Einzelschützen[[#This Row],[Rückkampf Schütze]])</f>
        <v>0</v>
      </c>
      <c r="Q60">
        <f ca="1">IF(Einzelschützen[[#This Row],[Klasse]]=Einzelschützen[[#Headers],[Schüler]],Einzelschützen[[#This Row],[Gesamt]],0)</f>
        <v>0</v>
      </c>
      <c r="R60">
        <f>IF(Einzelschützen[[#This Row],[Klasse]]=Einzelschützen[[#Headers],[Jugend]],Einzelschützen[[#This Row],[Gesamt]],0)</f>
        <v>0</v>
      </c>
      <c r="S60">
        <f>IF(Einzelschützen[[#This Row],[Klasse]]=Einzelschützen[[#Headers],[Junioren]],Einzelschützen[[#This Row],[Gesamt]],0)</f>
        <v>0</v>
      </c>
      <c r="T60">
        <f>IF(Einzelschützen[[#This Row],[Klasse]]=Einzelschützen[[#Headers],[Pistole]],Einzelschützen[[#This Row],[Gesamt]],0)</f>
        <v>0</v>
      </c>
      <c r="U60" t="str">
        <f ca="1">IF(Einzelschützen[[#This Row],[Schüler]]&gt;0,_xlfn.RANK.EQ(Einzelschützen[[#This Row],[Schüler]],Einzelschützen[[#All],[Schüler]])+ROW(Einzelschützen[[#This Row],[Rang Schüler]])/1000,"")</f>
        <v/>
      </c>
      <c r="V60" t="str">
        <f>IF(Einzelschützen[[#This Row],[Jugend]]&gt;0,_xlfn.RANK.EQ(Einzelschützen[[#This Row],[Jugend]],Einzelschützen[[#All],[Jugend]])+ROW(Einzelschützen[[#This Row],[Rang Jugend]])/1000,"")</f>
        <v/>
      </c>
      <c r="W60" t="str">
        <f>IF(Einzelschützen[[#This Row],[Junioren]]&gt;0,_xlfn.RANK.EQ(Einzelschützen[[#This Row],[Junioren]],Einzelschützen[[#All],[Junioren]])+ROW(Einzelschützen[[#This Row],[Rang Junioren]])/1000,"")</f>
        <v/>
      </c>
      <c r="X60" t="str">
        <f>IF(Einzelschützen[[#This Row],[Pistole]]&gt;0,_xlfn.RANK.EQ(Einzelschützen[[#This Row],[Pistole]],Einzelschützen[[#All],[Pistole]])+ROW(Einzelschützen[[#This Row],[Rang Pistole]])/1000,"")</f>
        <v/>
      </c>
    </row>
    <row r="61">
      <c r="A61">
        <f ca="1">MAX(Einzelschützen[[#This Row],[Rang Schüler]:[Rang Pistole]])</f>
        <v>0</v>
      </c>
      <c r="B6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 xml:space="preserve">0, 0 0 701 Allgäu Pistole</v>
      </c>
      <c r="C61" t="s">
        <v>216</v>
      </c>
      <c r="D61" t="str">
        <f>VLOOKUP(LEFT(Einzelschützen[[#This Row],[Schütze]],1),Klasse,2,FALSE)</f>
        <v>Pistole</v>
      </c>
      <c r="E61" t="s">
        <v>218</v>
      </c>
      <c r="F61">
        <f t="shared" ca="1" si="2"/>
        <v>0</v>
      </c>
      <c r="G61">
        <f t="shared" ca="1" si="3"/>
        <v>0</v>
      </c>
      <c r="H61">
        <f t="shared" ca="1" si="4"/>
        <v>0</v>
      </c>
      <c r="I61" t="str">
        <f t="shared" ca="1" si="8"/>
        <v/>
      </c>
      <c r="J61">
        <f t="shared" ca="1" si="6"/>
        <v>0</v>
      </c>
      <c r="K61" t="str">
        <f t="shared" ca="1" si="9"/>
        <v xml:space="preserve">701 Allgäu</v>
      </c>
      <c r="L61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0, 0 0 701 Allgäu Pistole</v>
      </c>
      <c r="M61" s="81">
        <f ca="1">_xlfn.NUMBERVALUE(LEFT(Einzelschützen[[#This Row],[Gau]],3))</f>
        <v>701</v>
      </c>
      <c r="N61">
        <f ca="1">COUNTIF(Einzelschützen[[#All],[ID Schütze]],Einzelschützen[[#This Row],[ID Schütze]])</f>
        <v>4</v>
      </c>
      <c r="O61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61">
        <f ca="1">IF(Einzelschützen[[#This Row],[Vorkampf]]="",Einzelschützen[[#This Row],[Rückkampf Schütze]],Einzelschützen[[#This Row],[Vorkampf]]+Einzelschützen[[#This Row],[Rückkampf Schütze]])</f>
        <v>0</v>
      </c>
      <c r="Q61">
        <f ca="1">IF(Einzelschützen[[#This Row],[Klasse]]=Einzelschützen[[#Headers],[Schüler]],Einzelschützen[[#This Row],[Gesamt]],0)</f>
        <v>0</v>
      </c>
      <c r="R61">
        <f>IF(Einzelschützen[[#This Row],[Klasse]]=Einzelschützen[[#Headers],[Jugend]],Einzelschützen[[#This Row],[Gesamt]],0)</f>
        <v>0</v>
      </c>
      <c r="S61">
        <f>IF(Einzelschützen[[#This Row],[Klasse]]=Einzelschützen[[#Headers],[Junioren]],Einzelschützen[[#This Row],[Gesamt]],0)</f>
        <v>0</v>
      </c>
      <c r="T61">
        <f>IF(Einzelschützen[[#This Row],[Klasse]]=Einzelschützen[[#Headers],[Pistole]],Einzelschützen[[#This Row],[Gesamt]],0)</f>
        <v>0</v>
      </c>
      <c r="U61" t="str">
        <f ca="1">IF(Einzelschützen[[#This Row],[Schüler]]&gt;0,_xlfn.RANK.EQ(Einzelschützen[[#This Row],[Schüler]],Einzelschützen[[#All],[Schüler]])+ROW(Einzelschützen[[#This Row],[Rang Schüler]])/1000,"")</f>
        <v/>
      </c>
      <c r="V61" t="str">
        <f>IF(Einzelschützen[[#This Row],[Jugend]]&gt;0,_xlfn.RANK.EQ(Einzelschützen[[#This Row],[Jugend]],Einzelschützen[[#All],[Jugend]])+ROW(Einzelschützen[[#This Row],[Rang Jugend]])/1000,"")</f>
        <v/>
      </c>
      <c r="W61" t="str">
        <f>IF(Einzelschützen[[#This Row],[Junioren]]&gt;0,_xlfn.RANK.EQ(Einzelschützen[[#This Row],[Junioren]],Einzelschützen[[#All],[Junioren]])+ROW(Einzelschützen[[#This Row],[Rang Junioren]])/1000,"")</f>
        <v/>
      </c>
      <c r="X61" t="str">
        <f>IF(Einzelschützen[[#This Row],[Pistole]]&gt;0,_xlfn.RANK.EQ(Einzelschützen[[#This Row],[Pistole]],Einzelschützen[[#All],[Pistole]])+ROW(Einzelschützen[[#This Row],[Rang Pistole]])/1000,"")</f>
        <v/>
      </c>
    </row>
    <row r="62">
      <c r="A62" t="e">
        <f ca="1">MAX(Einzelschützen[[#This Row],[Rang Schüler]:[Rang Pistole]])</f>
        <v>#N/A</v>
      </c>
      <c r="B62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62" t="s">
        <v>57</v>
      </c>
      <c r="D62" t="str">
        <f>VLOOKUP(LEFT(Einzelschützen[[#This Row],[Schütze]],1),Klasse,2,FALSE)</f>
        <v>Schüler</v>
      </c>
      <c r="E62" t="s">
        <v>47</v>
      </c>
      <c r="F62" t="str">
        <f t="shared" ref="F62:F121" ca="1" si="10">VLOOKUP($C62,INDIRECT($E62&amp;"!K:P"),3,FALSE)</f>
        <v>Riedmiller</v>
      </c>
      <c r="G62" t="str">
        <f t="shared" ref="G62:G121" ca="1" si="11">VLOOKUP($C62,INDIRECT($E62&amp;"!k:P"),4,FALSE)</f>
        <v>Max</v>
      </c>
      <c r="H62">
        <f t="shared" ref="H62:H121" ca="1" si="12">VLOOKUP($C62,INDIRECT($E62&amp;"!k:p"),5,FALSE)</f>
        <v>2012</v>
      </c>
      <c r="I62">
        <f t="shared" ref="I62:I121" ca="1" si="13">IF($E62=I$1,VLOOKUP($C62,INDIRECT($E62&amp;"!k:p"),6,FALSE),"")</f>
        <v>183</v>
      </c>
      <c r="J62">
        <f t="shared" ref="J62:J121" ca="1" si="14">IF($E62=J$1,VLOOKUP($C62,INDIRECT($E62&amp;"!k:p"),6,FALSE),0)</f>
        <v>0</v>
      </c>
      <c r="K62" t="str">
        <f t="shared" ca="1" si="9"/>
        <v xml:space="preserve">713 Memmingen</v>
      </c>
      <c r="L62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Riedmiller, Max 2012 713 Memmingen Schüler</v>
      </c>
      <c r="M62" s="81">
        <f ca="1">_xlfn.NUMBERVALUE(LEFT(Einzelschützen[[#This Row],[Gau]],3))</f>
        <v>713</v>
      </c>
      <c r="N62">
        <f ca="1">COUNTIF(Einzelschützen[[#All],[ID Schütze]],Einzelschützen[[#This Row],[ID Schütze]])</f>
        <v>3</v>
      </c>
      <c r="O62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62">
        <f ca="1">IF(Einzelschützen[[#This Row],[Vorkampf]]="",Einzelschützen[[#This Row],[Rückkampf Schütze]],Einzelschützen[[#This Row],[Vorkampf]]+Einzelschützen[[#This Row],[Rückkampf Schütze]])</f>
        <v>183</v>
      </c>
      <c r="Q62">
        <f ca="1">IF(Einzelschützen[[#This Row],[Klasse]]=Einzelschützen[[#Headers],[Schüler]],Einzelschützen[[#This Row],[Gesamt]],0)</f>
        <v>183</v>
      </c>
      <c r="R62">
        <f>IF(Einzelschützen[[#This Row],[Klasse]]=Einzelschützen[[#Headers],[Jugend]],Einzelschützen[[#This Row],[Gesamt]],0)</f>
        <v>0</v>
      </c>
      <c r="S62">
        <f>IF(Einzelschützen[[#This Row],[Klasse]]=Einzelschützen[[#Headers],[Junioren]],Einzelschützen[[#This Row],[Gesamt]],0)</f>
        <v>0</v>
      </c>
      <c r="T62">
        <f>IF(Einzelschützen[[#This Row],[Klasse]]=Einzelschützen[[#Headers],[Pistole]],Einzelschützen[[#This Row],[Gesamt]],0)</f>
        <v>0</v>
      </c>
      <c r="U62" t="e">
        <f ca="1">IF(Einzelschützen[[#This Row],[Schüler]]&gt;0,_xlfn.RANK.EQ(Einzelschützen[[#This Row],[Schüler]],Einzelschützen[[#All],[Schüler]])+ROW(Einzelschützen[[#This Row],[Rang Schüler]])/1000,"")</f>
        <v>#N/A</v>
      </c>
      <c r="V62" t="str">
        <f>IF(Einzelschützen[[#This Row],[Jugend]]&gt;0,_xlfn.RANK.EQ(Einzelschützen[[#This Row],[Jugend]],Einzelschützen[[#All],[Jugend]])+ROW(Einzelschützen[[#This Row],[Rang Jugend]])/1000,"")</f>
        <v/>
      </c>
      <c r="W62" t="str">
        <f>IF(Einzelschützen[[#This Row],[Junioren]]&gt;0,_xlfn.RANK.EQ(Einzelschützen[[#This Row],[Junioren]],Einzelschützen[[#All],[Junioren]])+ROW(Einzelschützen[[#This Row],[Rang Junioren]])/1000,"")</f>
        <v/>
      </c>
      <c r="X62" t="str">
        <f>IF(Einzelschützen[[#This Row],[Pistole]]&gt;0,_xlfn.RANK.EQ(Einzelschützen[[#This Row],[Pistole]],Einzelschützen[[#All],[Pistole]])+ROW(Einzelschützen[[#This Row],[Rang Pistole]])/1000,"")</f>
        <v/>
      </c>
    </row>
    <row r="63">
      <c r="A63" t="e">
        <f ca="1">MAX(Einzelschützen[[#This Row],[Rang Schüler]:[Rang Pistole]])</f>
        <v>#N/A</v>
      </c>
      <c r="B63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63" t="s">
        <v>63</v>
      </c>
      <c r="D63" t="str">
        <f>VLOOKUP(LEFT(Einzelschützen[[#This Row],[Schütze]],1),Klasse,2,FALSE)</f>
        <v>Schüler</v>
      </c>
      <c r="E63" t="s">
        <v>47</v>
      </c>
      <c r="F63" t="str">
        <f t="shared" ca="1" si="10"/>
        <v>Negele</v>
      </c>
      <c r="G63" t="str">
        <f t="shared" ca="1" si="11"/>
        <v>Felicitas</v>
      </c>
      <c r="H63">
        <f t="shared" ca="1" si="12"/>
        <v>2013</v>
      </c>
      <c r="I63">
        <f t="shared" ca="1" si="13"/>
        <v>179</v>
      </c>
      <c r="J63">
        <f t="shared" ca="1" si="14"/>
        <v>0</v>
      </c>
      <c r="K63" t="str">
        <f t="shared" ca="1" si="9"/>
        <v xml:space="preserve">713 Memmingen</v>
      </c>
      <c r="L63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Negele, Felicitas 2013 713 Memmingen Schüler</v>
      </c>
      <c r="M63" s="81">
        <f ca="1">_xlfn.NUMBERVALUE(LEFT(Einzelschützen[[#This Row],[Gau]],3))</f>
        <v>713</v>
      </c>
      <c r="N63">
        <f ca="1">COUNTIF(Einzelschützen[[#All],[ID Schütze]],Einzelschützen[[#This Row],[ID Schütze]])</f>
        <v>3</v>
      </c>
      <c r="O63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63">
        <f ca="1">IF(Einzelschützen[[#This Row],[Vorkampf]]="",Einzelschützen[[#This Row],[Rückkampf Schütze]],Einzelschützen[[#This Row],[Vorkampf]]+Einzelschützen[[#This Row],[Rückkampf Schütze]])</f>
        <v>179</v>
      </c>
      <c r="Q63">
        <f ca="1">IF(Einzelschützen[[#This Row],[Klasse]]=Einzelschützen[[#Headers],[Schüler]],Einzelschützen[[#This Row],[Gesamt]],0)</f>
        <v>179</v>
      </c>
      <c r="R63">
        <f>IF(Einzelschützen[[#This Row],[Klasse]]=Einzelschützen[[#Headers],[Jugend]],Einzelschützen[[#This Row],[Gesamt]],0)</f>
        <v>0</v>
      </c>
      <c r="S63">
        <f>IF(Einzelschützen[[#This Row],[Klasse]]=Einzelschützen[[#Headers],[Junioren]],Einzelschützen[[#This Row],[Gesamt]],0)</f>
        <v>0</v>
      </c>
      <c r="T63">
        <f>IF(Einzelschützen[[#This Row],[Klasse]]=Einzelschützen[[#Headers],[Pistole]],Einzelschützen[[#This Row],[Gesamt]],0)</f>
        <v>0</v>
      </c>
      <c r="U63" t="e">
        <f ca="1">IF(Einzelschützen[[#This Row],[Schüler]]&gt;0,_xlfn.RANK.EQ(Einzelschützen[[#This Row],[Schüler]],Einzelschützen[[#All],[Schüler]])+ROW(Einzelschützen[[#This Row],[Rang Schüler]])/1000,"")</f>
        <v>#N/A</v>
      </c>
      <c r="V63" t="str">
        <f>IF(Einzelschützen[[#This Row],[Jugend]]&gt;0,_xlfn.RANK.EQ(Einzelschützen[[#This Row],[Jugend]],Einzelschützen[[#All],[Jugend]])+ROW(Einzelschützen[[#This Row],[Rang Jugend]])/1000,"")</f>
        <v/>
      </c>
      <c r="W63" t="str">
        <f>IF(Einzelschützen[[#This Row],[Junioren]]&gt;0,_xlfn.RANK.EQ(Einzelschützen[[#This Row],[Junioren]],Einzelschützen[[#All],[Junioren]])+ROW(Einzelschützen[[#This Row],[Rang Junioren]])/1000,"")</f>
        <v/>
      </c>
      <c r="X63" t="str">
        <f>IF(Einzelschützen[[#This Row],[Pistole]]&gt;0,_xlfn.RANK.EQ(Einzelschützen[[#This Row],[Pistole]],Einzelschützen[[#All],[Pistole]])+ROW(Einzelschützen[[#This Row],[Rang Pistole]])/1000,"")</f>
        <v/>
      </c>
    </row>
    <row r="64">
      <c r="A64" t="e">
        <f ca="1">MAX(Einzelschützen[[#This Row],[Rang Schüler]:[Rang Pistole]])</f>
        <v>#N/A</v>
      </c>
      <c r="B64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64" t="s">
        <v>69</v>
      </c>
      <c r="D64" t="str">
        <f>VLOOKUP(LEFT(Einzelschützen[[#This Row],[Schütze]],1),Klasse,2,FALSE)</f>
        <v>Schüler</v>
      </c>
      <c r="E64" t="s">
        <v>47</v>
      </c>
      <c r="F64" t="str">
        <f t="shared" ca="1" si="10"/>
        <v>Bufler</v>
      </c>
      <c r="G64" t="str">
        <f t="shared" ca="1" si="11"/>
        <v>Michael</v>
      </c>
      <c r="H64">
        <f t="shared" ca="1" si="12"/>
        <v>2012</v>
      </c>
      <c r="I64">
        <f t="shared" ca="1" si="13"/>
        <v>174</v>
      </c>
      <c r="J64">
        <f t="shared" ca="1" si="14"/>
        <v>0</v>
      </c>
      <c r="K64" t="str">
        <f t="shared" ca="1" si="9"/>
        <v xml:space="preserve">713 Memmingen</v>
      </c>
      <c r="L64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Bufler, Michael 2012 713 Memmingen Schüler</v>
      </c>
      <c r="M64" s="81">
        <f ca="1">_xlfn.NUMBERVALUE(LEFT(Einzelschützen[[#This Row],[Gau]],3))</f>
        <v>713</v>
      </c>
      <c r="N64">
        <f ca="1">COUNTIF(Einzelschützen[[#All],[ID Schütze]],Einzelschützen[[#This Row],[ID Schütze]])</f>
        <v>3</v>
      </c>
      <c r="O64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64">
        <f ca="1">IF(Einzelschützen[[#This Row],[Vorkampf]]="",Einzelschützen[[#This Row],[Rückkampf Schütze]],Einzelschützen[[#This Row],[Vorkampf]]+Einzelschützen[[#This Row],[Rückkampf Schütze]])</f>
        <v>174</v>
      </c>
      <c r="Q64">
        <f ca="1">IF(Einzelschützen[[#This Row],[Klasse]]=Einzelschützen[[#Headers],[Schüler]],Einzelschützen[[#This Row],[Gesamt]],0)</f>
        <v>174</v>
      </c>
      <c r="R64">
        <f>IF(Einzelschützen[[#This Row],[Klasse]]=Einzelschützen[[#Headers],[Jugend]],Einzelschützen[[#This Row],[Gesamt]],0)</f>
        <v>0</v>
      </c>
      <c r="S64">
        <f>IF(Einzelschützen[[#This Row],[Klasse]]=Einzelschützen[[#Headers],[Junioren]],Einzelschützen[[#This Row],[Gesamt]],0)</f>
        <v>0</v>
      </c>
      <c r="T64">
        <f>IF(Einzelschützen[[#This Row],[Klasse]]=Einzelschützen[[#Headers],[Pistole]],Einzelschützen[[#This Row],[Gesamt]],0)</f>
        <v>0</v>
      </c>
      <c r="U64" t="e">
        <f ca="1">IF(Einzelschützen[[#This Row],[Schüler]]&gt;0,_xlfn.RANK.EQ(Einzelschützen[[#This Row],[Schüler]],Einzelschützen[[#All],[Schüler]])+ROW(Einzelschützen[[#This Row],[Rang Schüler]])/1000,"")</f>
        <v>#N/A</v>
      </c>
      <c r="V64" t="str">
        <f>IF(Einzelschützen[[#This Row],[Jugend]]&gt;0,_xlfn.RANK.EQ(Einzelschützen[[#This Row],[Jugend]],Einzelschützen[[#All],[Jugend]])+ROW(Einzelschützen[[#This Row],[Rang Jugend]])/1000,"")</f>
        <v/>
      </c>
      <c r="W64" t="str">
        <f>IF(Einzelschützen[[#This Row],[Junioren]]&gt;0,_xlfn.RANK.EQ(Einzelschützen[[#This Row],[Junioren]],Einzelschützen[[#All],[Junioren]])+ROW(Einzelschützen[[#This Row],[Rang Junioren]])/1000,"")</f>
        <v/>
      </c>
      <c r="X64" t="str">
        <f>IF(Einzelschützen[[#This Row],[Pistole]]&gt;0,_xlfn.RANK.EQ(Einzelschützen[[#This Row],[Pistole]],Einzelschützen[[#All],[Pistole]])+ROW(Einzelschützen[[#This Row],[Rang Pistole]])/1000,"")</f>
        <v/>
      </c>
    </row>
    <row r="65">
      <c r="A65" t="e">
        <f ca="1">MAX(Einzelschützen[[#This Row],[Rang Schüler]:[Rang Pistole]])</f>
        <v>#N/A</v>
      </c>
      <c r="B65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65" t="s">
        <v>74</v>
      </c>
      <c r="D65" t="str">
        <f>VLOOKUP(LEFT(Einzelschützen[[#This Row],[Schütze]],1),Klasse,2,FALSE)</f>
        <v>Schüler</v>
      </c>
      <c r="E65" t="s">
        <v>47</v>
      </c>
      <c r="F65" t="str">
        <f t="shared" ca="1" si="10"/>
        <v>Schatz</v>
      </c>
      <c r="G65" t="str">
        <f t="shared" ca="1" si="11"/>
        <v>Lea</v>
      </c>
      <c r="H65">
        <f t="shared" ca="1" si="12"/>
        <v>2012</v>
      </c>
      <c r="I65">
        <f t="shared" ca="1" si="13"/>
        <v>174</v>
      </c>
      <c r="J65">
        <f t="shared" ca="1" si="14"/>
        <v>0</v>
      </c>
      <c r="K65" t="str">
        <f t="shared" ca="1" si="9"/>
        <v xml:space="preserve">713 Memmingen</v>
      </c>
      <c r="L65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Schatz, Lea 2012 713 Memmingen Schüler</v>
      </c>
      <c r="M65" s="81">
        <f ca="1">_xlfn.NUMBERVALUE(LEFT(Einzelschützen[[#This Row],[Gau]],3))</f>
        <v>713</v>
      </c>
      <c r="N65">
        <f ca="1">COUNTIF(Einzelschützen[[#All],[ID Schütze]],Einzelschützen[[#This Row],[ID Schütze]])</f>
        <v>3</v>
      </c>
      <c r="O65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65">
        <f ca="1">IF(Einzelschützen[[#This Row],[Vorkampf]]="",Einzelschützen[[#This Row],[Rückkampf Schütze]],Einzelschützen[[#This Row],[Vorkampf]]+Einzelschützen[[#This Row],[Rückkampf Schütze]])</f>
        <v>174</v>
      </c>
      <c r="Q65">
        <f ca="1">IF(Einzelschützen[[#This Row],[Klasse]]=Einzelschützen[[#Headers],[Schüler]],Einzelschützen[[#This Row],[Gesamt]],0)</f>
        <v>174</v>
      </c>
      <c r="R65">
        <f>IF(Einzelschützen[[#This Row],[Klasse]]=Einzelschützen[[#Headers],[Jugend]],Einzelschützen[[#This Row],[Gesamt]],0)</f>
        <v>0</v>
      </c>
      <c r="S65">
        <f>IF(Einzelschützen[[#This Row],[Klasse]]=Einzelschützen[[#Headers],[Junioren]],Einzelschützen[[#This Row],[Gesamt]],0)</f>
        <v>0</v>
      </c>
      <c r="T65">
        <f>IF(Einzelschützen[[#This Row],[Klasse]]=Einzelschützen[[#Headers],[Pistole]],Einzelschützen[[#This Row],[Gesamt]],0)</f>
        <v>0</v>
      </c>
      <c r="U65" t="e">
        <f ca="1">IF(Einzelschützen[[#This Row],[Schüler]]&gt;0,_xlfn.RANK.EQ(Einzelschützen[[#This Row],[Schüler]],Einzelschützen[[#All],[Schüler]])+ROW(Einzelschützen[[#This Row],[Rang Schüler]])/1000,"")</f>
        <v>#N/A</v>
      </c>
      <c r="V65" t="str">
        <f>IF(Einzelschützen[[#This Row],[Jugend]]&gt;0,_xlfn.RANK.EQ(Einzelschützen[[#This Row],[Jugend]],Einzelschützen[[#All],[Jugend]])+ROW(Einzelschützen[[#This Row],[Rang Jugend]])/1000,"")</f>
        <v/>
      </c>
      <c r="W65" t="str">
        <f>IF(Einzelschützen[[#This Row],[Junioren]]&gt;0,_xlfn.RANK.EQ(Einzelschützen[[#This Row],[Junioren]],Einzelschützen[[#All],[Junioren]])+ROW(Einzelschützen[[#This Row],[Rang Junioren]])/1000,"")</f>
        <v/>
      </c>
      <c r="X65" t="str">
        <f>IF(Einzelschützen[[#This Row],[Pistole]]&gt;0,_xlfn.RANK.EQ(Einzelschützen[[#This Row],[Pistole]],Einzelschützen[[#All],[Pistole]])+ROW(Einzelschützen[[#This Row],[Rang Pistole]])/1000,"")</f>
        <v/>
      </c>
    </row>
    <row r="66">
      <c r="A66" t="e">
        <f ca="1">MAX(Einzelschützen[[#This Row],[Rang Schüler]:[Rang Pistole]])</f>
        <v>#N/A</v>
      </c>
      <c r="B66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66" t="s">
        <v>80</v>
      </c>
      <c r="D66" t="str">
        <f>VLOOKUP(LEFT(Einzelschützen[[#This Row],[Schütze]],1),Klasse,2,FALSE)</f>
        <v>Schüler</v>
      </c>
      <c r="E66" t="s">
        <v>47</v>
      </c>
      <c r="F66" t="str">
        <f t="shared" ca="1" si="10"/>
        <v>Wurster</v>
      </c>
      <c r="G66" t="str">
        <f t="shared" ca="1" si="11"/>
        <v>Garret</v>
      </c>
      <c r="H66">
        <f t="shared" ca="1" si="12"/>
        <v>2013</v>
      </c>
      <c r="I66">
        <f t="shared" ca="1" si="13"/>
        <v>170</v>
      </c>
      <c r="J66">
        <f t="shared" ca="1" si="14"/>
        <v>0</v>
      </c>
      <c r="K66" t="str">
        <f t="shared" ca="1" si="9"/>
        <v xml:space="preserve">713 Memmingen</v>
      </c>
      <c r="L66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Wurster, Garret 2013 713 Memmingen Schüler</v>
      </c>
      <c r="M66" s="81">
        <f ca="1">_xlfn.NUMBERVALUE(LEFT(Einzelschützen[[#This Row],[Gau]],3))</f>
        <v>713</v>
      </c>
      <c r="N66">
        <f ca="1">COUNTIF(Einzelschützen[[#All],[ID Schütze]],Einzelschützen[[#This Row],[ID Schütze]])</f>
        <v>3</v>
      </c>
      <c r="O66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66">
        <f ca="1">IF(Einzelschützen[[#This Row],[Vorkampf]]="",Einzelschützen[[#This Row],[Rückkampf Schütze]],Einzelschützen[[#This Row],[Vorkampf]]+Einzelschützen[[#This Row],[Rückkampf Schütze]])</f>
        <v>170</v>
      </c>
      <c r="Q66">
        <f ca="1">IF(Einzelschützen[[#This Row],[Klasse]]=Einzelschützen[[#Headers],[Schüler]],Einzelschützen[[#This Row],[Gesamt]],0)</f>
        <v>170</v>
      </c>
      <c r="R66">
        <f>IF(Einzelschützen[[#This Row],[Klasse]]=Einzelschützen[[#Headers],[Jugend]],Einzelschützen[[#This Row],[Gesamt]],0)</f>
        <v>0</v>
      </c>
      <c r="S66">
        <f>IF(Einzelschützen[[#This Row],[Klasse]]=Einzelschützen[[#Headers],[Junioren]],Einzelschützen[[#This Row],[Gesamt]],0)</f>
        <v>0</v>
      </c>
      <c r="T66">
        <f>IF(Einzelschützen[[#This Row],[Klasse]]=Einzelschützen[[#Headers],[Pistole]],Einzelschützen[[#This Row],[Gesamt]],0)</f>
        <v>0</v>
      </c>
      <c r="U66" t="e">
        <f ca="1">IF(Einzelschützen[[#This Row],[Schüler]]&gt;0,_xlfn.RANK.EQ(Einzelschützen[[#This Row],[Schüler]],Einzelschützen[[#All],[Schüler]])+ROW(Einzelschützen[[#This Row],[Rang Schüler]])/1000,"")</f>
        <v>#N/A</v>
      </c>
      <c r="V66" t="str">
        <f>IF(Einzelschützen[[#This Row],[Jugend]]&gt;0,_xlfn.RANK.EQ(Einzelschützen[[#This Row],[Jugend]],Einzelschützen[[#All],[Jugend]])+ROW(Einzelschützen[[#This Row],[Rang Jugend]])/1000,"")</f>
        <v/>
      </c>
      <c r="W66" t="str">
        <f>IF(Einzelschützen[[#This Row],[Junioren]]&gt;0,_xlfn.RANK.EQ(Einzelschützen[[#This Row],[Junioren]],Einzelschützen[[#All],[Junioren]])+ROW(Einzelschützen[[#This Row],[Rang Junioren]])/1000,"")</f>
        <v/>
      </c>
      <c r="X66" t="str">
        <f>IF(Einzelschützen[[#This Row],[Pistole]]&gt;0,_xlfn.RANK.EQ(Einzelschützen[[#This Row],[Pistole]],Einzelschützen[[#All],[Pistole]])+ROW(Einzelschützen[[#This Row],[Rang Pistole]])/1000,"")</f>
        <v/>
      </c>
    </row>
    <row r="67">
      <c r="A67" t="e">
        <f ca="1">MAX(Einzelschützen[[#This Row],[Rang Schüler]:[Rang Pistole]])</f>
        <v>#N/A</v>
      </c>
      <c r="B67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67" t="s">
        <v>86</v>
      </c>
      <c r="D67" t="str">
        <f>VLOOKUP(LEFT(Einzelschützen[[#This Row],[Schütze]],1),Klasse,2,FALSE)</f>
        <v>Schüler</v>
      </c>
      <c r="E67" t="s">
        <v>47</v>
      </c>
      <c r="F67" t="str">
        <f t="shared" ca="1" si="10"/>
        <v>Guggenberger</v>
      </c>
      <c r="G67" t="str">
        <f t="shared" ca="1" si="11"/>
        <v>Samuel</v>
      </c>
      <c r="H67">
        <f t="shared" ca="1" si="12"/>
        <v>2012</v>
      </c>
      <c r="I67">
        <f t="shared" ca="1" si="13"/>
        <v>169</v>
      </c>
      <c r="J67">
        <f t="shared" ca="1" si="14"/>
        <v>0</v>
      </c>
      <c r="K67" t="str">
        <f t="shared" ca="1" si="9"/>
        <v xml:space="preserve">713 Memmingen</v>
      </c>
      <c r="L67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Guggenberger, Samuel 2012 713 Memmingen Schüler</v>
      </c>
      <c r="M67" s="81">
        <f ca="1">_xlfn.NUMBERVALUE(LEFT(Einzelschützen[[#This Row],[Gau]],3))</f>
        <v>713</v>
      </c>
      <c r="N67">
        <f ca="1">COUNTIF(Einzelschützen[[#All],[ID Schütze]],Einzelschützen[[#This Row],[ID Schütze]])</f>
        <v>3</v>
      </c>
      <c r="O67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67">
        <f ca="1">IF(Einzelschützen[[#This Row],[Vorkampf]]="",Einzelschützen[[#This Row],[Rückkampf Schütze]],Einzelschützen[[#This Row],[Vorkampf]]+Einzelschützen[[#This Row],[Rückkampf Schütze]])</f>
        <v>169</v>
      </c>
      <c r="Q67">
        <f ca="1">IF(Einzelschützen[[#This Row],[Klasse]]=Einzelschützen[[#Headers],[Schüler]],Einzelschützen[[#This Row],[Gesamt]],0)</f>
        <v>169</v>
      </c>
      <c r="R67">
        <f>IF(Einzelschützen[[#This Row],[Klasse]]=Einzelschützen[[#Headers],[Jugend]],Einzelschützen[[#This Row],[Gesamt]],0)</f>
        <v>0</v>
      </c>
      <c r="S67">
        <f>IF(Einzelschützen[[#This Row],[Klasse]]=Einzelschützen[[#Headers],[Junioren]],Einzelschützen[[#This Row],[Gesamt]],0)</f>
        <v>0</v>
      </c>
      <c r="T67">
        <f>IF(Einzelschützen[[#This Row],[Klasse]]=Einzelschützen[[#Headers],[Pistole]],Einzelschützen[[#This Row],[Gesamt]],0)</f>
        <v>0</v>
      </c>
      <c r="U67" t="e">
        <f ca="1">IF(Einzelschützen[[#This Row],[Schüler]]&gt;0,_xlfn.RANK.EQ(Einzelschützen[[#This Row],[Schüler]],Einzelschützen[[#All],[Schüler]])+ROW(Einzelschützen[[#This Row],[Rang Schüler]])/1000,"")</f>
        <v>#N/A</v>
      </c>
      <c r="V67" t="str">
        <f>IF(Einzelschützen[[#This Row],[Jugend]]&gt;0,_xlfn.RANK.EQ(Einzelschützen[[#This Row],[Jugend]],Einzelschützen[[#All],[Jugend]])+ROW(Einzelschützen[[#This Row],[Rang Jugend]])/1000,"")</f>
        <v/>
      </c>
      <c r="W67" t="str">
        <f>IF(Einzelschützen[[#This Row],[Junioren]]&gt;0,_xlfn.RANK.EQ(Einzelschützen[[#This Row],[Junioren]],Einzelschützen[[#All],[Junioren]])+ROW(Einzelschützen[[#This Row],[Rang Junioren]])/1000,"")</f>
        <v/>
      </c>
      <c r="X67" t="str">
        <f>IF(Einzelschützen[[#This Row],[Pistole]]&gt;0,_xlfn.RANK.EQ(Einzelschützen[[#This Row],[Pistole]],Einzelschützen[[#All],[Pistole]])+ROW(Einzelschützen[[#This Row],[Rang Pistole]])/1000,"")</f>
        <v/>
      </c>
    </row>
    <row r="68">
      <c r="A68" t="e">
        <f ca="1">MAX(Einzelschützen[[#This Row],[Rang Schüler]:[Rang Pistole]])</f>
        <v>#N/A</v>
      </c>
      <c r="B68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68" t="s">
        <v>92</v>
      </c>
      <c r="D68" t="str">
        <f>VLOOKUP(LEFT(Einzelschützen[[#This Row],[Schütze]],1),Klasse,2,FALSE)</f>
        <v>Schüler</v>
      </c>
      <c r="E68" t="s">
        <v>47</v>
      </c>
      <c r="F68" t="str">
        <f t="shared" ca="1" si="10"/>
        <v>Teicher</v>
      </c>
      <c r="G68" t="str">
        <f t="shared" ca="1" si="11"/>
        <v>Benno</v>
      </c>
      <c r="H68">
        <f t="shared" ca="1" si="12"/>
        <v>2012</v>
      </c>
      <c r="I68">
        <f t="shared" ca="1" si="13"/>
        <v>163</v>
      </c>
      <c r="J68">
        <f t="shared" ca="1" si="14"/>
        <v>0</v>
      </c>
      <c r="K68" t="str">
        <f t="shared" ca="1" si="9"/>
        <v xml:space="preserve">713 Memmingen</v>
      </c>
      <c r="L68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Teicher, Benno 2012 713 Memmingen Schüler</v>
      </c>
      <c r="M68" s="81">
        <f ca="1">_xlfn.NUMBERVALUE(LEFT(Einzelschützen[[#This Row],[Gau]],3))</f>
        <v>713</v>
      </c>
      <c r="N68">
        <f ca="1">COUNTIF(Einzelschützen[[#All],[ID Schütze]],Einzelschützen[[#This Row],[ID Schütze]])</f>
        <v>3</v>
      </c>
      <c r="O68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68">
        <f ca="1">IF(Einzelschützen[[#This Row],[Vorkampf]]="",Einzelschützen[[#This Row],[Rückkampf Schütze]],Einzelschützen[[#This Row],[Vorkampf]]+Einzelschützen[[#This Row],[Rückkampf Schütze]])</f>
        <v>163</v>
      </c>
      <c r="Q68">
        <f ca="1">IF(Einzelschützen[[#This Row],[Klasse]]=Einzelschützen[[#Headers],[Schüler]],Einzelschützen[[#This Row],[Gesamt]],0)</f>
        <v>163</v>
      </c>
      <c r="R68">
        <f>IF(Einzelschützen[[#This Row],[Klasse]]=Einzelschützen[[#Headers],[Jugend]],Einzelschützen[[#This Row],[Gesamt]],0)</f>
        <v>0</v>
      </c>
      <c r="S68">
        <f>IF(Einzelschützen[[#This Row],[Klasse]]=Einzelschützen[[#Headers],[Junioren]],Einzelschützen[[#This Row],[Gesamt]],0)</f>
        <v>0</v>
      </c>
      <c r="T68">
        <f>IF(Einzelschützen[[#This Row],[Klasse]]=Einzelschützen[[#Headers],[Pistole]],Einzelschützen[[#This Row],[Gesamt]],0)</f>
        <v>0</v>
      </c>
      <c r="U68" t="e">
        <f ca="1">IF(Einzelschützen[[#This Row],[Schüler]]&gt;0,_xlfn.RANK.EQ(Einzelschützen[[#This Row],[Schüler]],Einzelschützen[[#All],[Schüler]])+ROW(Einzelschützen[[#This Row],[Rang Schüler]])/1000,"")</f>
        <v>#N/A</v>
      </c>
      <c r="V68" t="str">
        <f>IF(Einzelschützen[[#This Row],[Jugend]]&gt;0,_xlfn.RANK.EQ(Einzelschützen[[#This Row],[Jugend]],Einzelschützen[[#All],[Jugend]])+ROW(Einzelschützen[[#This Row],[Rang Jugend]])/1000,"")</f>
        <v/>
      </c>
      <c r="W68" t="str">
        <f>IF(Einzelschützen[[#This Row],[Junioren]]&gt;0,_xlfn.RANK.EQ(Einzelschützen[[#This Row],[Junioren]],Einzelschützen[[#All],[Junioren]])+ROW(Einzelschützen[[#This Row],[Rang Junioren]])/1000,"")</f>
        <v/>
      </c>
      <c r="X68" t="str">
        <f>IF(Einzelschützen[[#This Row],[Pistole]]&gt;0,_xlfn.RANK.EQ(Einzelschützen[[#This Row],[Pistole]],Einzelschützen[[#All],[Pistole]])+ROW(Einzelschützen[[#This Row],[Rang Pistole]])/1000,"")</f>
        <v/>
      </c>
    </row>
    <row r="69">
      <c r="A69" t="e">
        <f ca="1">MAX(Einzelschützen[[#This Row],[Rang Schüler]:[Rang Pistole]])</f>
        <v>#N/A</v>
      </c>
      <c r="B69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69" t="s">
        <v>98</v>
      </c>
      <c r="D69" t="str">
        <f>VLOOKUP(LEFT(Einzelschützen[[#This Row],[Schütze]],1),Klasse,2,FALSE)</f>
        <v>Schüler</v>
      </c>
      <c r="E69" t="s">
        <v>47</v>
      </c>
      <c r="F69" t="str">
        <f t="shared" ca="1" si="10"/>
        <v>Lambert</v>
      </c>
      <c r="G69" t="str">
        <f t="shared" ca="1" si="11"/>
        <v>Tobias</v>
      </c>
      <c r="H69">
        <f t="shared" ca="1" si="12"/>
        <v>2012</v>
      </c>
      <c r="I69">
        <f t="shared" ca="1" si="13"/>
        <v>134</v>
      </c>
      <c r="J69">
        <f t="shared" ca="1" si="14"/>
        <v>0</v>
      </c>
      <c r="K69" t="str">
        <f t="shared" ca="1" si="9"/>
        <v xml:space="preserve">713 Memmingen</v>
      </c>
      <c r="L69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Lambert, Tobias 2012 713 Memmingen Schüler</v>
      </c>
      <c r="M69" s="81">
        <f ca="1">_xlfn.NUMBERVALUE(LEFT(Einzelschützen[[#This Row],[Gau]],3))</f>
        <v>713</v>
      </c>
      <c r="N69">
        <f ca="1">COUNTIF(Einzelschützen[[#All],[ID Schütze]],Einzelschützen[[#This Row],[ID Schütze]])</f>
        <v>2</v>
      </c>
      <c r="O69" t="e">
        <f ca="1">IF(Einzelschützen[[#This Row],[Anzahl]]=2,IF(Einzelschützen[[#This Row],[Rückkampf]]=0,VLOOKUP(Einzelschützen[[#This Row],[ID Schütze]],Einzelschützen[],9,FALSE),0),Einzelschützen[[#This Row],[Rückkampf]])</f>
        <v>#N/A</v>
      </c>
      <c r="P69" t="e">
        <f ca="1">IF(Einzelschützen[[#This Row],[Vorkampf]]="",Einzelschützen[[#This Row],[Rückkampf Schütze]],Einzelschützen[[#This Row],[Vorkampf]]+Einzelschützen[[#This Row],[Rückkampf Schütze]])</f>
        <v>#N/A</v>
      </c>
      <c r="Q69" t="e">
        <f ca="1">IF(Einzelschützen[[#This Row],[Klasse]]=Einzelschützen[[#Headers],[Schüler]],Einzelschützen[[#This Row],[Gesamt]],0)</f>
        <v>#N/A</v>
      </c>
      <c r="R69">
        <f>IF(Einzelschützen[[#This Row],[Klasse]]=Einzelschützen[[#Headers],[Jugend]],Einzelschützen[[#This Row],[Gesamt]],0)</f>
        <v>0</v>
      </c>
      <c r="S69">
        <f>IF(Einzelschützen[[#This Row],[Klasse]]=Einzelschützen[[#Headers],[Junioren]],Einzelschützen[[#This Row],[Gesamt]],0)</f>
        <v>0</v>
      </c>
      <c r="T69">
        <f>IF(Einzelschützen[[#This Row],[Klasse]]=Einzelschützen[[#Headers],[Pistole]],Einzelschützen[[#This Row],[Gesamt]],0)</f>
        <v>0</v>
      </c>
      <c r="U69" t="e">
        <f ca="1">IF(Einzelschützen[[#This Row],[Schüler]]&gt;0,_xlfn.RANK.EQ(Einzelschützen[[#This Row],[Schüler]],Einzelschützen[[#All],[Schüler]])+ROW(Einzelschützen[[#This Row],[Rang Schüler]])/1000,"")</f>
        <v>#N/A</v>
      </c>
      <c r="V69" t="str">
        <f>IF(Einzelschützen[[#This Row],[Jugend]]&gt;0,_xlfn.RANK.EQ(Einzelschützen[[#This Row],[Jugend]],Einzelschützen[[#All],[Jugend]])+ROW(Einzelschützen[[#This Row],[Rang Jugend]])/1000,"")</f>
        <v/>
      </c>
      <c r="W69" t="str">
        <f>IF(Einzelschützen[[#This Row],[Junioren]]&gt;0,_xlfn.RANK.EQ(Einzelschützen[[#This Row],[Junioren]],Einzelschützen[[#All],[Junioren]])+ROW(Einzelschützen[[#This Row],[Rang Junioren]])/1000,"")</f>
        <v/>
      </c>
      <c r="X69" t="str">
        <f>IF(Einzelschützen[[#This Row],[Pistole]]&gt;0,_xlfn.RANK.EQ(Einzelschützen[[#This Row],[Pistole]],Einzelschützen[[#All],[Pistole]])+ROW(Einzelschützen[[#This Row],[Rang Pistole]])/1000,"")</f>
        <v/>
      </c>
    </row>
    <row r="70">
      <c r="A70" t="e">
        <f ca="1">MAX(Einzelschützen[[#This Row],[Rang Schüler]:[Rang Pistole]])</f>
        <v>#N/A</v>
      </c>
      <c r="B70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 xml:space="preserve">Riedmiller, Max 2012 713 Memmingen Schüler</v>
      </c>
      <c r="C70" t="s">
        <v>57</v>
      </c>
      <c r="D70" t="str">
        <f>VLOOKUP(LEFT(Einzelschützen[[#This Row],[Schütze]],1),Klasse,2,FALSE)</f>
        <v>Schüler</v>
      </c>
      <c r="E70" t="s">
        <v>218</v>
      </c>
      <c r="F70" t="str">
        <f t="shared" ca="1" si="10"/>
        <v>Riedmiller</v>
      </c>
      <c r="G70" t="str">
        <f t="shared" ca="1" si="11"/>
        <v>Max</v>
      </c>
      <c r="H70">
        <f t="shared" ca="1" si="12"/>
        <v>2012</v>
      </c>
      <c r="I70" t="str">
        <f t="shared" ca="1" si="13"/>
        <v/>
      </c>
      <c r="J70">
        <f t="shared" ca="1" si="14"/>
        <v>177</v>
      </c>
      <c r="K70" t="str">
        <f t="shared" ca="1" si="9"/>
        <v xml:space="preserve">713 Memmingen</v>
      </c>
      <c r="L70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Riedmiller, Max 2012 713 Memmingen Schüler</v>
      </c>
      <c r="M70" s="81">
        <f ca="1">_xlfn.NUMBERVALUE(LEFT(Einzelschützen[[#This Row],[Gau]],3))</f>
        <v>713</v>
      </c>
      <c r="N70">
        <f ca="1">COUNTIF(Einzelschützen[[#All],[ID Schütze]],Einzelschützen[[#This Row],[ID Schütze]])</f>
        <v>4</v>
      </c>
      <c r="O70">
        <f ca="1">IF(Einzelschützen[[#This Row],[Anzahl]]=2,IF(Einzelschützen[[#This Row],[Rückkampf]]=0,VLOOKUP(Einzelschützen[[#This Row],[ID Schütze]],Einzelschützen[],9,FALSE),0),Einzelschützen[[#This Row],[Rückkampf]])</f>
        <v>177</v>
      </c>
      <c r="P70">
        <f ca="1">IF(Einzelschützen[[#This Row],[Vorkampf]]="",Einzelschützen[[#This Row],[Rückkampf Schütze]],Einzelschützen[[#This Row],[Vorkampf]]+Einzelschützen[[#This Row],[Rückkampf Schütze]])</f>
        <v>177</v>
      </c>
      <c r="Q70">
        <f ca="1">IF(Einzelschützen[[#This Row],[Klasse]]=Einzelschützen[[#Headers],[Schüler]],Einzelschützen[[#This Row],[Gesamt]],0)</f>
        <v>177</v>
      </c>
      <c r="R70">
        <f>IF(Einzelschützen[[#This Row],[Klasse]]=Einzelschützen[[#Headers],[Jugend]],Einzelschützen[[#This Row],[Gesamt]],0)</f>
        <v>0</v>
      </c>
      <c r="S70">
        <f>IF(Einzelschützen[[#This Row],[Klasse]]=Einzelschützen[[#Headers],[Junioren]],Einzelschützen[[#This Row],[Gesamt]],0)</f>
        <v>0</v>
      </c>
      <c r="T70">
        <f>IF(Einzelschützen[[#This Row],[Klasse]]=Einzelschützen[[#Headers],[Pistole]],Einzelschützen[[#This Row],[Gesamt]],0)</f>
        <v>0</v>
      </c>
      <c r="U70" t="e">
        <f ca="1">IF(Einzelschützen[[#This Row],[Schüler]]&gt;0,_xlfn.RANK.EQ(Einzelschützen[[#This Row],[Schüler]],Einzelschützen[[#All],[Schüler]])+ROW(Einzelschützen[[#This Row],[Rang Schüler]])/1000,"")</f>
        <v>#N/A</v>
      </c>
      <c r="V70" t="str">
        <f>IF(Einzelschützen[[#This Row],[Jugend]]&gt;0,_xlfn.RANK.EQ(Einzelschützen[[#This Row],[Jugend]],Einzelschützen[[#All],[Jugend]])+ROW(Einzelschützen[[#This Row],[Rang Jugend]])/1000,"")</f>
        <v/>
      </c>
      <c r="W70" t="str">
        <f>IF(Einzelschützen[[#This Row],[Junioren]]&gt;0,_xlfn.RANK.EQ(Einzelschützen[[#This Row],[Junioren]],Einzelschützen[[#All],[Junioren]])+ROW(Einzelschützen[[#This Row],[Rang Junioren]])/1000,"")</f>
        <v/>
      </c>
      <c r="X70" t="str">
        <f>IF(Einzelschützen[[#This Row],[Pistole]]&gt;0,_xlfn.RANK.EQ(Einzelschützen[[#This Row],[Pistole]],Einzelschützen[[#All],[Pistole]])+ROW(Einzelschützen[[#This Row],[Rang Pistole]])/1000,"")</f>
        <v/>
      </c>
    </row>
    <row r="71">
      <c r="A71" t="e">
        <f ca="1">MAX(Einzelschützen[[#This Row],[Rang Schüler]:[Rang Pistole]])</f>
        <v>#N/A</v>
      </c>
      <c r="B7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 xml:space="preserve">Bufler, Michael 2012 713 Memmingen Schüler</v>
      </c>
      <c r="C71" t="s">
        <v>63</v>
      </c>
      <c r="D71" t="str">
        <f>VLOOKUP(LEFT(Einzelschützen[[#This Row],[Schütze]],1),Klasse,2,FALSE)</f>
        <v>Schüler</v>
      </c>
      <c r="E71" t="s">
        <v>218</v>
      </c>
      <c r="F71" t="str">
        <f t="shared" ca="1" si="10"/>
        <v>Bufler</v>
      </c>
      <c r="G71" t="str">
        <f t="shared" ca="1" si="11"/>
        <v>Michael</v>
      </c>
      <c r="H71">
        <f t="shared" ca="1" si="12"/>
        <v>2012</v>
      </c>
      <c r="I71" t="str">
        <f t="shared" ca="1" si="13"/>
        <v/>
      </c>
      <c r="J71">
        <f t="shared" ca="1" si="14"/>
        <v>174</v>
      </c>
      <c r="K71" t="str">
        <f t="shared" ca="1" si="9"/>
        <v xml:space="preserve">713 Memmingen</v>
      </c>
      <c r="L71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Bufler, Michael 2012 713 Memmingen Schüler</v>
      </c>
      <c r="M71" s="81">
        <f ca="1">_xlfn.NUMBERVALUE(LEFT(Einzelschützen[[#This Row],[Gau]],3))</f>
        <v>713</v>
      </c>
      <c r="N71">
        <f ca="1">COUNTIF(Einzelschützen[[#All],[ID Schütze]],Einzelschützen[[#This Row],[ID Schütze]])</f>
        <v>4</v>
      </c>
      <c r="O71">
        <f ca="1">IF(Einzelschützen[[#This Row],[Anzahl]]=2,IF(Einzelschützen[[#This Row],[Rückkampf]]=0,VLOOKUP(Einzelschützen[[#This Row],[ID Schütze]],Einzelschützen[],9,FALSE),0),Einzelschützen[[#This Row],[Rückkampf]])</f>
        <v>174</v>
      </c>
      <c r="P71">
        <f ca="1">IF(Einzelschützen[[#This Row],[Vorkampf]]="",Einzelschützen[[#This Row],[Rückkampf Schütze]],Einzelschützen[[#This Row],[Vorkampf]]+Einzelschützen[[#This Row],[Rückkampf Schütze]])</f>
        <v>174</v>
      </c>
      <c r="Q71">
        <f ca="1">IF(Einzelschützen[[#This Row],[Klasse]]=Einzelschützen[[#Headers],[Schüler]],Einzelschützen[[#This Row],[Gesamt]],0)</f>
        <v>174</v>
      </c>
      <c r="R71">
        <f>IF(Einzelschützen[[#This Row],[Klasse]]=Einzelschützen[[#Headers],[Jugend]],Einzelschützen[[#This Row],[Gesamt]],0)</f>
        <v>0</v>
      </c>
      <c r="S71">
        <f>IF(Einzelschützen[[#This Row],[Klasse]]=Einzelschützen[[#Headers],[Junioren]],Einzelschützen[[#This Row],[Gesamt]],0)</f>
        <v>0</v>
      </c>
      <c r="T71">
        <f>IF(Einzelschützen[[#This Row],[Klasse]]=Einzelschützen[[#Headers],[Pistole]],Einzelschützen[[#This Row],[Gesamt]],0)</f>
        <v>0</v>
      </c>
      <c r="U71" t="e">
        <f ca="1">IF(Einzelschützen[[#This Row],[Schüler]]&gt;0,_xlfn.RANK.EQ(Einzelschützen[[#This Row],[Schüler]],Einzelschützen[[#All],[Schüler]])+ROW(Einzelschützen[[#This Row],[Rang Schüler]])/1000,"")</f>
        <v>#N/A</v>
      </c>
      <c r="V71" t="str">
        <f>IF(Einzelschützen[[#This Row],[Jugend]]&gt;0,_xlfn.RANK.EQ(Einzelschützen[[#This Row],[Jugend]],Einzelschützen[[#All],[Jugend]])+ROW(Einzelschützen[[#This Row],[Rang Jugend]])/1000,"")</f>
        <v/>
      </c>
      <c r="W71" t="str">
        <f>IF(Einzelschützen[[#This Row],[Junioren]]&gt;0,_xlfn.RANK.EQ(Einzelschützen[[#This Row],[Junioren]],Einzelschützen[[#All],[Junioren]])+ROW(Einzelschützen[[#This Row],[Rang Junioren]])/1000,"")</f>
        <v/>
      </c>
      <c r="X71" t="str">
        <f>IF(Einzelschützen[[#This Row],[Pistole]]&gt;0,_xlfn.RANK.EQ(Einzelschützen[[#This Row],[Pistole]],Einzelschützen[[#All],[Pistole]])+ROW(Einzelschützen[[#This Row],[Rang Pistole]])/1000,"")</f>
        <v/>
      </c>
    </row>
    <row r="72">
      <c r="A72" t="e">
        <f ca="1">MAX(Einzelschützen[[#This Row],[Rang Schüler]:[Rang Pistole]])</f>
        <v>#N/A</v>
      </c>
      <c r="B72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 xml:space="preserve">Negele, Felicitas 2013 713 Memmingen Schüler</v>
      </c>
      <c r="C72" t="s">
        <v>69</v>
      </c>
      <c r="D72" t="str">
        <f>VLOOKUP(LEFT(Einzelschützen[[#This Row],[Schütze]],1),Klasse,2,FALSE)</f>
        <v>Schüler</v>
      </c>
      <c r="E72" t="s">
        <v>218</v>
      </c>
      <c r="F72" t="str">
        <f t="shared" ca="1" si="10"/>
        <v>Negele</v>
      </c>
      <c r="G72" t="str">
        <f t="shared" ca="1" si="11"/>
        <v>Felicitas</v>
      </c>
      <c r="H72">
        <f t="shared" ca="1" si="12"/>
        <v>2013</v>
      </c>
      <c r="I72" t="str">
        <f t="shared" ca="1" si="13"/>
        <v/>
      </c>
      <c r="J72">
        <f t="shared" ca="1" si="14"/>
        <v>169</v>
      </c>
      <c r="K72" t="str">
        <f t="shared" ca="1" si="9"/>
        <v xml:space="preserve">713 Memmingen</v>
      </c>
      <c r="L72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Negele, Felicitas 2013 713 Memmingen Schüler</v>
      </c>
      <c r="M72" s="81">
        <f ca="1">_xlfn.NUMBERVALUE(LEFT(Einzelschützen[[#This Row],[Gau]],3))</f>
        <v>713</v>
      </c>
      <c r="N72">
        <f ca="1">COUNTIF(Einzelschützen[[#All],[ID Schütze]],Einzelschützen[[#This Row],[ID Schütze]])</f>
        <v>4</v>
      </c>
      <c r="O72">
        <f ca="1">IF(Einzelschützen[[#This Row],[Anzahl]]=2,IF(Einzelschützen[[#This Row],[Rückkampf]]=0,VLOOKUP(Einzelschützen[[#This Row],[ID Schütze]],Einzelschützen[],9,FALSE),0),Einzelschützen[[#This Row],[Rückkampf]])</f>
        <v>169</v>
      </c>
      <c r="P72">
        <f ca="1">IF(Einzelschützen[[#This Row],[Vorkampf]]="",Einzelschützen[[#This Row],[Rückkampf Schütze]],Einzelschützen[[#This Row],[Vorkampf]]+Einzelschützen[[#This Row],[Rückkampf Schütze]])</f>
        <v>169</v>
      </c>
      <c r="Q72">
        <f ca="1">IF(Einzelschützen[[#This Row],[Klasse]]=Einzelschützen[[#Headers],[Schüler]],Einzelschützen[[#This Row],[Gesamt]],0)</f>
        <v>169</v>
      </c>
      <c r="R72">
        <f>IF(Einzelschützen[[#This Row],[Klasse]]=Einzelschützen[[#Headers],[Jugend]],Einzelschützen[[#This Row],[Gesamt]],0)</f>
        <v>0</v>
      </c>
      <c r="S72">
        <f>IF(Einzelschützen[[#This Row],[Klasse]]=Einzelschützen[[#Headers],[Junioren]],Einzelschützen[[#This Row],[Gesamt]],0)</f>
        <v>0</v>
      </c>
      <c r="T72">
        <f>IF(Einzelschützen[[#This Row],[Klasse]]=Einzelschützen[[#Headers],[Pistole]],Einzelschützen[[#This Row],[Gesamt]],0)</f>
        <v>0</v>
      </c>
      <c r="U72" t="e">
        <f ca="1">IF(Einzelschützen[[#This Row],[Schüler]]&gt;0,_xlfn.RANK.EQ(Einzelschützen[[#This Row],[Schüler]],Einzelschützen[[#All],[Schüler]])+ROW(Einzelschützen[[#This Row],[Rang Schüler]])/1000,"")</f>
        <v>#N/A</v>
      </c>
      <c r="V72" t="str">
        <f>IF(Einzelschützen[[#This Row],[Jugend]]&gt;0,_xlfn.RANK.EQ(Einzelschützen[[#This Row],[Jugend]],Einzelschützen[[#All],[Jugend]])+ROW(Einzelschützen[[#This Row],[Rang Jugend]])/1000,"")</f>
        <v/>
      </c>
      <c r="W72" t="str">
        <f>IF(Einzelschützen[[#This Row],[Junioren]]&gt;0,_xlfn.RANK.EQ(Einzelschützen[[#This Row],[Junioren]],Einzelschützen[[#All],[Junioren]])+ROW(Einzelschützen[[#This Row],[Rang Junioren]])/1000,"")</f>
        <v/>
      </c>
      <c r="X72" t="str">
        <f>IF(Einzelschützen[[#This Row],[Pistole]]&gt;0,_xlfn.RANK.EQ(Einzelschützen[[#This Row],[Pistole]],Einzelschützen[[#All],[Pistole]])+ROW(Einzelschützen[[#This Row],[Rang Pistole]])/1000,"")</f>
        <v/>
      </c>
    </row>
    <row r="73">
      <c r="A73" t="e">
        <f ca="1">MAX(Einzelschützen[[#This Row],[Rang Schüler]:[Rang Pistole]])</f>
        <v>#N/A</v>
      </c>
      <c r="B73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 xml:space="preserve">Schatz, Lea 2012 713 Memmingen Schüler</v>
      </c>
      <c r="C73" t="s">
        <v>74</v>
      </c>
      <c r="D73" t="str">
        <f>VLOOKUP(LEFT(Einzelschützen[[#This Row],[Schütze]],1),Klasse,2,FALSE)</f>
        <v>Schüler</v>
      </c>
      <c r="E73" t="s">
        <v>218</v>
      </c>
      <c r="F73" t="str">
        <f t="shared" ca="1" si="10"/>
        <v>Schatz</v>
      </c>
      <c r="G73" t="str">
        <f t="shared" ca="1" si="11"/>
        <v>Lea</v>
      </c>
      <c r="H73">
        <f t="shared" ca="1" si="12"/>
        <v>2012</v>
      </c>
      <c r="I73" t="str">
        <f t="shared" ca="1" si="13"/>
        <v/>
      </c>
      <c r="J73">
        <f t="shared" ca="1" si="14"/>
        <v>168</v>
      </c>
      <c r="K73" t="str">
        <f t="shared" ca="1" si="9"/>
        <v xml:space="preserve">713 Memmingen</v>
      </c>
      <c r="L73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Schatz, Lea 2012 713 Memmingen Schüler</v>
      </c>
      <c r="M73" s="81">
        <f ca="1">_xlfn.NUMBERVALUE(LEFT(Einzelschützen[[#This Row],[Gau]],3))</f>
        <v>713</v>
      </c>
      <c r="N73">
        <f ca="1">COUNTIF(Einzelschützen[[#All],[ID Schütze]],Einzelschützen[[#This Row],[ID Schütze]])</f>
        <v>4</v>
      </c>
      <c r="O73">
        <f ca="1">IF(Einzelschützen[[#This Row],[Anzahl]]=2,IF(Einzelschützen[[#This Row],[Rückkampf]]=0,VLOOKUP(Einzelschützen[[#This Row],[ID Schütze]],Einzelschützen[],9,FALSE),0),Einzelschützen[[#This Row],[Rückkampf]])</f>
        <v>168</v>
      </c>
      <c r="P73">
        <f ca="1">IF(Einzelschützen[[#This Row],[Vorkampf]]="",Einzelschützen[[#This Row],[Rückkampf Schütze]],Einzelschützen[[#This Row],[Vorkampf]]+Einzelschützen[[#This Row],[Rückkampf Schütze]])</f>
        <v>168</v>
      </c>
      <c r="Q73">
        <f ca="1">IF(Einzelschützen[[#This Row],[Klasse]]=Einzelschützen[[#Headers],[Schüler]],Einzelschützen[[#This Row],[Gesamt]],0)</f>
        <v>168</v>
      </c>
      <c r="R73">
        <f>IF(Einzelschützen[[#This Row],[Klasse]]=Einzelschützen[[#Headers],[Jugend]],Einzelschützen[[#This Row],[Gesamt]],0)</f>
        <v>0</v>
      </c>
      <c r="S73">
        <f>IF(Einzelschützen[[#This Row],[Klasse]]=Einzelschützen[[#Headers],[Junioren]],Einzelschützen[[#This Row],[Gesamt]],0)</f>
        <v>0</v>
      </c>
      <c r="T73">
        <f>IF(Einzelschützen[[#This Row],[Klasse]]=Einzelschützen[[#Headers],[Pistole]],Einzelschützen[[#This Row],[Gesamt]],0)</f>
        <v>0</v>
      </c>
      <c r="U73" t="e">
        <f ca="1">IF(Einzelschützen[[#This Row],[Schüler]]&gt;0,_xlfn.RANK.EQ(Einzelschützen[[#This Row],[Schüler]],Einzelschützen[[#All],[Schüler]])+ROW(Einzelschützen[[#This Row],[Rang Schüler]])/1000,"")</f>
        <v>#N/A</v>
      </c>
      <c r="V73" t="str">
        <f>IF(Einzelschützen[[#This Row],[Jugend]]&gt;0,_xlfn.RANK.EQ(Einzelschützen[[#This Row],[Jugend]],Einzelschützen[[#All],[Jugend]])+ROW(Einzelschützen[[#This Row],[Rang Jugend]])/1000,"")</f>
        <v/>
      </c>
      <c r="W73" t="str">
        <f>IF(Einzelschützen[[#This Row],[Junioren]]&gt;0,_xlfn.RANK.EQ(Einzelschützen[[#This Row],[Junioren]],Einzelschützen[[#All],[Junioren]])+ROW(Einzelschützen[[#This Row],[Rang Junioren]])/1000,"")</f>
        <v/>
      </c>
      <c r="X73" t="str">
        <f>IF(Einzelschützen[[#This Row],[Pistole]]&gt;0,_xlfn.RANK.EQ(Einzelschützen[[#This Row],[Pistole]],Einzelschützen[[#All],[Pistole]])+ROW(Einzelschützen[[#This Row],[Rang Pistole]])/1000,"")</f>
        <v/>
      </c>
    </row>
    <row r="74">
      <c r="A74" t="e">
        <f ca="1">MAX(Einzelschützen[[#This Row],[Rang Schüler]:[Rang Pistole]])</f>
        <v>#N/A</v>
      </c>
      <c r="B74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 xml:space="preserve">Guggenberger, Samuel 2012 713 Memmingen Schüler</v>
      </c>
      <c r="C74" t="s">
        <v>80</v>
      </c>
      <c r="D74" t="str">
        <f>VLOOKUP(LEFT(Einzelschützen[[#This Row],[Schütze]],1),Klasse,2,FALSE)</f>
        <v>Schüler</v>
      </c>
      <c r="E74" t="s">
        <v>218</v>
      </c>
      <c r="F74" t="str">
        <f t="shared" ca="1" si="10"/>
        <v>Guggenberger</v>
      </c>
      <c r="G74" t="str">
        <f t="shared" ca="1" si="11"/>
        <v>Samuel</v>
      </c>
      <c r="H74">
        <f t="shared" ca="1" si="12"/>
        <v>2012</v>
      </c>
      <c r="I74" t="str">
        <f t="shared" ca="1" si="13"/>
        <v/>
      </c>
      <c r="J74">
        <f t="shared" ca="1" si="14"/>
        <v>164</v>
      </c>
      <c r="K74" t="str">
        <f t="shared" ca="1" si="9"/>
        <v xml:space="preserve">713 Memmingen</v>
      </c>
      <c r="L74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Guggenberger, Samuel 2012 713 Memmingen Schüler</v>
      </c>
      <c r="M74" s="81">
        <f ca="1">_xlfn.NUMBERVALUE(LEFT(Einzelschützen[[#This Row],[Gau]],3))</f>
        <v>713</v>
      </c>
      <c r="N74">
        <f ca="1">COUNTIF(Einzelschützen[[#All],[ID Schütze]],Einzelschützen[[#This Row],[ID Schütze]])</f>
        <v>4</v>
      </c>
      <c r="O74">
        <f ca="1">IF(Einzelschützen[[#This Row],[Anzahl]]=2,IF(Einzelschützen[[#This Row],[Rückkampf]]=0,VLOOKUP(Einzelschützen[[#This Row],[ID Schütze]],Einzelschützen[],9,FALSE),0),Einzelschützen[[#This Row],[Rückkampf]])</f>
        <v>164</v>
      </c>
      <c r="P74">
        <f ca="1">IF(Einzelschützen[[#This Row],[Vorkampf]]="",Einzelschützen[[#This Row],[Rückkampf Schütze]],Einzelschützen[[#This Row],[Vorkampf]]+Einzelschützen[[#This Row],[Rückkampf Schütze]])</f>
        <v>164</v>
      </c>
      <c r="Q74">
        <f ca="1">IF(Einzelschützen[[#This Row],[Klasse]]=Einzelschützen[[#Headers],[Schüler]],Einzelschützen[[#This Row],[Gesamt]],0)</f>
        <v>164</v>
      </c>
      <c r="R74">
        <f>IF(Einzelschützen[[#This Row],[Klasse]]=Einzelschützen[[#Headers],[Jugend]],Einzelschützen[[#This Row],[Gesamt]],0)</f>
        <v>0</v>
      </c>
      <c r="S74">
        <f>IF(Einzelschützen[[#This Row],[Klasse]]=Einzelschützen[[#Headers],[Junioren]],Einzelschützen[[#This Row],[Gesamt]],0)</f>
        <v>0</v>
      </c>
      <c r="T74">
        <f>IF(Einzelschützen[[#This Row],[Klasse]]=Einzelschützen[[#Headers],[Pistole]],Einzelschützen[[#This Row],[Gesamt]],0)</f>
        <v>0</v>
      </c>
      <c r="U74" t="e">
        <f ca="1">IF(Einzelschützen[[#This Row],[Schüler]]&gt;0,_xlfn.RANK.EQ(Einzelschützen[[#This Row],[Schüler]],Einzelschützen[[#All],[Schüler]])+ROW(Einzelschützen[[#This Row],[Rang Schüler]])/1000,"")</f>
        <v>#N/A</v>
      </c>
      <c r="V74" t="str">
        <f>IF(Einzelschützen[[#This Row],[Jugend]]&gt;0,_xlfn.RANK.EQ(Einzelschützen[[#This Row],[Jugend]],Einzelschützen[[#All],[Jugend]])+ROW(Einzelschützen[[#This Row],[Rang Jugend]])/1000,"")</f>
        <v/>
      </c>
      <c r="W74" t="str">
        <f>IF(Einzelschützen[[#This Row],[Junioren]]&gt;0,_xlfn.RANK.EQ(Einzelschützen[[#This Row],[Junioren]],Einzelschützen[[#All],[Junioren]])+ROW(Einzelschützen[[#This Row],[Rang Junioren]])/1000,"")</f>
        <v/>
      </c>
      <c r="X74" t="str">
        <f>IF(Einzelschützen[[#This Row],[Pistole]]&gt;0,_xlfn.RANK.EQ(Einzelschützen[[#This Row],[Pistole]],Einzelschützen[[#All],[Pistole]])+ROW(Einzelschützen[[#This Row],[Rang Pistole]])/1000,"")</f>
        <v/>
      </c>
    </row>
    <row r="75">
      <c r="A75" t="e">
        <f ca="1">MAX(Einzelschützen[[#This Row],[Rang Schüler]:[Rang Pistole]])</f>
        <v>#N/A</v>
      </c>
      <c r="B75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 xml:space="preserve">Teicher, Benno 2012 713 Memmingen Schüler</v>
      </c>
      <c r="C75" t="s">
        <v>86</v>
      </c>
      <c r="D75" t="str">
        <f>VLOOKUP(LEFT(Einzelschützen[[#This Row],[Schütze]],1),Klasse,2,FALSE)</f>
        <v>Schüler</v>
      </c>
      <c r="E75" t="s">
        <v>218</v>
      </c>
      <c r="F75" t="str">
        <f t="shared" ca="1" si="10"/>
        <v>Teicher</v>
      </c>
      <c r="G75" t="str">
        <f t="shared" ca="1" si="11"/>
        <v>Benno</v>
      </c>
      <c r="H75">
        <f t="shared" ca="1" si="12"/>
        <v>2012</v>
      </c>
      <c r="I75" t="str">
        <f t="shared" ca="1" si="13"/>
        <v/>
      </c>
      <c r="J75">
        <f t="shared" ca="1" si="14"/>
        <v>158</v>
      </c>
      <c r="K75" t="str">
        <f t="shared" ca="1" si="9"/>
        <v xml:space="preserve">713 Memmingen</v>
      </c>
      <c r="L75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Teicher, Benno 2012 713 Memmingen Schüler</v>
      </c>
      <c r="M75" s="81">
        <f ca="1">_xlfn.NUMBERVALUE(LEFT(Einzelschützen[[#This Row],[Gau]],3))</f>
        <v>713</v>
      </c>
      <c r="N75">
        <f ca="1">COUNTIF(Einzelschützen[[#All],[ID Schütze]],Einzelschützen[[#This Row],[ID Schütze]])</f>
        <v>4</v>
      </c>
      <c r="O75">
        <f ca="1">IF(Einzelschützen[[#This Row],[Anzahl]]=2,IF(Einzelschützen[[#This Row],[Rückkampf]]=0,VLOOKUP(Einzelschützen[[#This Row],[ID Schütze]],Einzelschützen[],9,FALSE),0),Einzelschützen[[#This Row],[Rückkampf]])</f>
        <v>158</v>
      </c>
      <c r="P75">
        <f ca="1">IF(Einzelschützen[[#This Row],[Vorkampf]]="",Einzelschützen[[#This Row],[Rückkampf Schütze]],Einzelschützen[[#This Row],[Vorkampf]]+Einzelschützen[[#This Row],[Rückkampf Schütze]])</f>
        <v>158</v>
      </c>
      <c r="Q75">
        <f ca="1">IF(Einzelschützen[[#This Row],[Klasse]]=Einzelschützen[[#Headers],[Schüler]],Einzelschützen[[#This Row],[Gesamt]],0)</f>
        <v>158</v>
      </c>
      <c r="R75">
        <f>IF(Einzelschützen[[#This Row],[Klasse]]=Einzelschützen[[#Headers],[Jugend]],Einzelschützen[[#This Row],[Gesamt]],0)</f>
        <v>0</v>
      </c>
      <c r="S75">
        <f>IF(Einzelschützen[[#This Row],[Klasse]]=Einzelschützen[[#Headers],[Junioren]],Einzelschützen[[#This Row],[Gesamt]],0)</f>
        <v>0</v>
      </c>
      <c r="T75">
        <f>IF(Einzelschützen[[#This Row],[Klasse]]=Einzelschützen[[#Headers],[Pistole]],Einzelschützen[[#This Row],[Gesamt]],0)</f>
        <v>0</v>
      </c>
      <c r="U75" t="e">
        <f ca="1">IF(Einzelschützen[[#This Row],[Schüler]]&gt;0,_xlfn.RANK.EQ(Einzelschützen[[#This Row],[Schüler]],Einzelschützen[[#All],[Schüler]])+ROW(Einzelschützen[[#This Row],[Rang Schüler]])/1000,"")</f>
        <v>#N/A</v>
      </c>
      <c r="V75" t="str">
        <f>IF(Einzelschützen[[#This Row],[Jugend]]&gt;0,_xlfn.RANK.EQ(Einzelschützen[[#This Row],[Jugend]],Einzelschützen[[#All],[Jugend]])+ROW(Einzelschützen[[#This Row],[Rang Jugend]])/1000,"")</f>
        <v/>
      </c>
      <c r="W75" t="str">
        <f>IF(Einzelschützen[[#This Row],[Junioren]]&gt;0,_xlfn.RANK.EQ(Einzelschützen[[#This Row],[Junioren]],Einzelschützen[[#All],[Junioren]])+ROW(Einzelschützen[[#This Row],[Rang Junioren]])/1000,"")</f>
        <v/>
      </c>
      <c r="X75" t="str">
        <f>IF(Einzelschützen[[#This Row],[Pistole]]&gt;0,_xlfn.RANK.EQ(Einzelschützen[[#This Row],[Pistole]],Einzelschützen[[#All],[Pistole]])+ROW(Einzelschützen[[#This Row],[Rang Pistole]])/1000,"")</f>
        <v/>
      </c>
    </row>
    <row r="76">
      <c r="A76" t="e">
        <f ca="1">MAX(Einzelschützen[[#This Row],[Rang Schüler]:[Rang Pistole]])</f>
        <v>#N/A</v>
      </c>
      <c r="B76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 xml:space="preserve">Lambert, Tobias 2012 713 Memmingen Schüler</v>
      </c>
      <c r="C76" t="s">
        <v>92</v>
      </c>
      <c r="D76" t="str">
        <f>VLOOKUP(LEFT(Einzelschützen[[#This Row],[Schütze]],1),Klasse,2,FALSE)</f>
        <v>Schüler</v>
      </c>
      <c r="E76" t="s">
        <v>218</v>
      </c>
      <c r="F76" t="str">
        <f t="shared" ca="1" si="10"/>
        <v>Lambert</v>
      </c>
      <c r="G76" t="str">
        <f t="shared" ca="1" si="11"/>
        <v>Tobias</v>
      </c>
      <c r="H76">
        <f t="shared" ca="1" si="12"/>
        <v>2012</v>
      </c>
      <c r="I76" t="str">
        <f t="shared" ca="1" si="13"/>
        <v/>
      </c>
      <c r="J76">
        <f t="shared" ca="1" si="14"/>
        <v>133</v>
      </c>
      <c r="K76" t="str">
        <f t="shared" ca="1" si="9"/>
        <v xml:space="preserve">713 Memmingen</v>
      </c>
      <c r="L76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Lambert, Tobias 2012 713 Memmingen Schüler</v>
      </c>
      <c r="M76" s="81">
        <f ca="1">_xlfn.NUMBERVALUE(LEFT(Einzelschützen[[#This Row],[Gau]],3))</f>
        <v>713</v>
      </c>
      <c r="N76">
        <f ca="1">COUNTIF(Einzelschützen[[#All],[ID Schütze]],Einzelschützen[[#This Row],[ID Schütze]])</f>
        <v>3</v>
      </c>
      <c r="O76">
        <f ca="1">IF(Einzelschützen[[#This Row],[Anzahl]]=2,IF(Einzelschützen[[#This Row],[Rückkampf]]=0,VLOOKUP(Einzelschützen[[#This Row],[ID Schütze]],Einzelschützen[],9,FALSE),0),Einzelschützen[[#This Row],[Rückkampf]])</f>
        <v>133</v>
      </c>
      <c r="P76">
        <f ca="1">IF(Einzelschützen[[#This Row],[Vorkampf]]="",Einzelschützen[[#This Row],[Rückkampf Schütze]],Einzelschützen[[#This Row],[Vorkampf]]+Einzelschützen[[#This Row],[Rückkampf Schütze]])</f>
        <v>133</v>
      </c>
      <c r="Q76">
        <f ca="1">IF(Einzelschützen[[#This Row],[Klasse]]=Einzelschützen[[#Headers],[Schüler]],Einzelschützen[[#This Row],[Gesamt]],0)</f>
        <v>133</v>
      </c>
      <c r="R76">
        <f>IF(Einzelschützen[[#This Row],[Klasse]]=Einzelschützen[[#Headers],[Jugend]],Einzelschützen[[#This Row],[Gesamt]],0)</f>
        <v>0</v>
      </c>
      <c r="S76">
        <f>IF(Einzelschützen[[#This Row],[Klasse]]=Einzelschützen[[#Headers],[Junioren]],Einzelschützen[[#This Row],[Gesamt]],0)</f>
        <v>0</v>
      </c>
      <c r="T76">
        <f>IF(Einzelschützen[[#This Row],[Klasse]]=Einzelschützen[[#Headers],[Pistole]],Einzelschützen[[#This Row],[Gesamt]],0)</f>
        <v>0</v>
      </c>
      <c r="U76" t="e">
        <f ca="1">IF(Einzelschützen[[#This Row],[Schüler]]&gt;0,_xlfn.RANK.EQ(Einzelschützen[[#This Row],[Schüler]],Einzelschützen[[#All],[Schüler]])+ROW(Einzelschützen[[#This Row],[Rang Schüler]])/1000,"")</f>
        <v>#N/A</v>
      </c>
      <c r="V76" t="str">
        <f>IF(Einzelschützen[[#This Row],[Jugend]]&gt;0,_xlfn.RANK.EQ(Einzelschützen[[#This Row],[Jugend]],Einzelschützen[[#All],[Jugend]])+ROW(Einzelschützen[[#This Row],[Rang Jugend]])/1000,"")</f>
        <v/>
      </c>
      <c r="W76" t="str">
        <f>IF(Einzelschützen[[#This Row],[Junioren]]&gt;0,_xlfn.RANK.EQ(Einzelschützen[[#This Row],[Junioren]],Einzelschützen[[#All],[Junioren]])+ROW(Einzelschützen[[#This Row],[Rang Junioren]])/1000,"")</f>
        <v/>
      </c>
      <c r="X76" t="str">
        <f>IF(Einzelschützen[[#This Row],[Pistole]]&gt;0,_xlfn.RANK.EQ(Einzelschützen[[#This Row],[Pistole]],Einzelschützen[[#All],[Pistole]])+ROW(Einzelschützen[[#This Row],[Rang Pistole]])/1000,"")</f>
        <v/>
      </c>
    </row>
    <row r="77">
      <c r="A77" t="e">
        <f ca="1">MAX(Einzelschützen[[#This Row],[Rang Schüler]:[Rang Pistole]])</f>
        <v>#N/A</v>
      </c>
      <c r="B77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 xml:space="preserve">Wurster, Garret 2013 713 Memmingen Schüler</v>
      </c>
      <c r="C77" t="s">
        <v>98</v>
      </c>
      <c r="D77" t="str">
        <f>VLOOKUP(LEFT(Einzelschützen[[#This Row],[Schütze]],1),Klasse,2,FALSE)</f>
        <v>Schüler</v>
      </c>
      <c r="E77" t="s">
        <v>218</v>
      </c>
      <c r="F77" t="str">
        <f t="shared" ca="1" si="10"/>
        <v>Wurster</v>
      </c>
      <c r="G77" t="str">
        <f t="shared" ca="1" si="11"/>
        <v>Garret</v>
      </c>
      <c r="H77">
        <f t="shared" ca="1" si="12"/>
        <v>2013</v>
      </c>
      <c r="I77" t="str">
        <f t="shared" ca="1" si="13"/>
        <v/>
      </c>
      <c r="J77">
        <f t="shared" ca="1" si="14"/>
        <v>178</v>
      </c>
      <c r="K77" t="str">
        <f t="shared" ca="1" si="9"/>
        <v xml:space="preserve">713 Memmingen</v>
      </c>
      <c r="L77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Wurster, Garret 2013 713 Memmingen Schüler</v>
      </c>
      <c r="M77" s="81">
        <f ca="1">_xlfn.NUMBERVALUE(LEFT(Einzelschützen[[#This Row],[Gau]],3))</f>
        <v>713</v>
      </c>
      <c r="N77">
        <f ca="1">COUNTIF(Einzelschützen[[#All],[ID Schütze]],Einzelschützen[[#This Row],[ID Schütze]])</f>
        <v>4</v>
      </c>
      <c r="O77">
        <f ca="1">IF(Einzelschützen[[#This Row],[Anzahl]]=2,IF(Einzelschützen[[#This Row],[Rückkampf]]=0,VLOOKUP(Einzelschützen[[#This Row],[ID Schütze]],Einzelschützen[],9,FALSE),0),Einzelschützen[[#This Row],[Rückkampf]])</f>
        <v>178</v>
      </c>
      <c r="P77">
        <f ca="1">IF(Einzelschützen[[#This Row],[Vorkampf]]="",Einzelschützen[[#This Row],[Rückkampf Schütze]],Einzelschützen[[#This Row],[Vorkampf]]+Einzelschützen[[#This Row],[Rückkampf Schütze]])</f>
        <v>178</v>
      </c>
      <c r="Q77">
        <f ca="1">IF(Einzelschützen[[#This Row],[Klasse]]=Einzelschützen[[#Headers],[Schüler]],Einzelschützen[[#This Row],[Gesamt]],0)</f>
        <v>178</v>
      </c>
      <c r="R77">
        <f>IF(Einzelschützen[[#This Row],[Klasse]]=Einzelschützen[[#Headers],[Jugend]],Einzelschützen[[#This Row],[Gesamt]],0)</f>
        <v>0</v>
      </c>
      <c r="S77">
        <f>IF(Einzelschützen[[#This Row],[Klasse]]=Einzelschützen[[#Headers],[Junioren]],Einzelschützen[[#This Row],[Gesamt]],0)</f>
        <v>0</v>
      </c>
      <c r="T77">
        <f>IF(Einzelschützen[[#This Row],[Klasse]]=Einzelschützen[[#Headers],[Pistole]],Einzelschützen[[#This Row],[Gesamt]],0)</f>
        <v>0</v>
      </c>
      <c r="U77" t="e">
        <f ca="1">IF(Einzelschützen[[#This Row],[Schüler]]&gt;0,_xlfn.RANK.EQ(Einzelschützen[[#This Row],[Schüler]],Einzelschützen[[#All],[Schüler]])+ROW(Einzelschützen[[#This Row],[Rang Schüler]])/1000,"")</f>
        <v>#N/A</v>
      </c>
      <c r="V77" t="str">
        <f>IF(Einzelschützen[[#This Row],[Jugend]]&gt;0,_xlfn.RANK.EQ(Einzelschützen[[#This Row],[Jugend]],Einzelschützen[[#All],[Jugend]])+ROW(Einzelschützen[[#This Row],[Rang Jugend]])/1000,"")</f>
        <v/>
      </c>
      <c r="W77" t="str">
        <f>IF(Einzelschützen[[#This Row],[Junioren]]&gt;0,_xlfn.RANK.EQ(Einzelschützen[[#This Row],[Junioren]],Einzelschützen[[#All],[Junioren]])+ROW(Einzelschützen[[#This Row],[Rang Junioren]])/1000,"")</f>
        <v/>
      </c>
      <c r="X77" t="str">
        <f>IF(Einzelschützen[[#This Row],[Pistole]]&gt;0,_xlfn.RANK.EQ(Einzelschützen[[#This Row],[Pistole]],Einzelschützen[[#All],[Pistole]])+ROW(Einzelschützen[[#This Row],[Rang Pistole]])/1000,"")</f>
        <v/>
      </c>
    </row>
    <row r="78">
      <c r="A78" t="e">
        <f ca="1">MAX(Einzelschützen[[#This Row],[Rang Schüler]:[Rang Pistole]])</f>
        <v>#N/A</v>
      </c>
      <c r="B78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78" t="s">
        <v>105</v>
      </c>
      <c r="D78" t="str">
        <f>VLOOKUP(LEFT(Einzelschützen[[#This Row],[Schütze]],1),Klasse,2,FALSE)</f>
        <v>Jugend</v>
      </c>
      <c r="E78" t="s">
        <v>47</v>
      </c>
      <c r="F78" t="str">
        <f t="shared" ca="1" si="10"/>
        <v>Sperr</v>
      </c>
      <c r="G78" t="str">
        <f t="shared" ca="1" si="11"/>
        <v>Nele</v>
      </c>
      <c r="H78">
        <f t="shared" ca="1" si="12"/>
        <v>2010</v>
      </c>
      <c r="I78">
        <f t="shared" ca="1" si="13"/>
        <v>377</v>
      </c>
      <c r="J78">
        <f t="shared" ca="1" si="14"/>
        <v>0</v>
      </c>
      <c r="K78" t="str">
        <f t="shared" ca="1" si="9"/>
        <v xml:space="preserve">713 Memmingen</v>
      </c>
      <c r="L78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Sperr, Nele 2010 713 Memmingen Jugend</v>
      </c>
      <c r="M78" s="81">
        <f ca="1">_xlfn.NUMBERVALUE(LEFT(Einzelschützen[[#This Row],[Gau]],3))</f>
        <v>713</v>
      </c>
      <c r="N78">
        <f ca="1">COUNTIF(Einzelschützen[[#All],[ID Schütze]],Einzelschützen[[#This Row],[ID Schütze]])</f>
        <v>3</v>
      </c>
      <c r="O78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78">
        <f ca="1">IF(Einzelschützen[[#This Row],[Vorkampf]]="",Einzelschützen[[#This Row],[Rückkampf Schütze]],Einzelschützen[[#This Row],[Vorkampf]]+Einzelschützen[[#This Row],[Rückkampf Schütze]])</f>
        <v>377</v>
      </c>
      <c r="Q78">
        <f ca="1">IF(Einzelschützen[[#This Row],[Klasse]]=Einzelschützen[[#Headers],[Schüler]],Einzelschützen[[#This Row],[Gesamt]],0)</f>
        <v>0</v>
      </c>
      <c r="R78">
        <f>IF(Einzelschützen[[#This Row],[Klasse]]=Einzelschützen[[#Headers],[Jugend]],Einzelschützen[[#This Row],[Gesamt]],0)</f>
        <v>377</v>
      </c>
      <c r="S78">
        <f>IF(Einzelschützen[[#This Row],[Klasse]]=Einzelschützen[[#Headers],[Junioren]],Einzelschützen[[#This Row],[Gesamt]],0)</f>
        <v>0</v>
      </c>
      <c r="T78">
        <f>IF(Einzelschützen[[#This Row],[Klasse]]=Einzelschützen[[#Headers],[Pistole]],Einzelschützen[[#This Row],[Gesamt]],0)</f>
        <v>0</v>
      </c>
      <c r="U78" t="str">
        <f ca="1">IF(Einzelschützen[[#This Row],[Schüler]]&gt;0,_xlfn.RANK.EQ(Einzelschützen[[#This Row],[Schüler]],Einzelschützen[[#All],[Schüler]])+ROW(Einzelschützen[[#This Row],[Rang Schüler]])/1000,"")</f>
        <v/>
      </c>
      <c r="V78" t="e">
        <f>IF(Einzelschützen[[#This Row],[Jugend]]&gt;0,_xlfn.RANK.EQ(Einzelschützen[[#This Row],[Jugend]],Einzelschützen[[#All],[Jugend]])+ROW(Einzelschützen[[#This Row],[Rang Jugend]])/1000,"")</f>
        <v>#N/A</v>
      </c>
      <c r="W78" t="str">
        <f>IF(Einzelschützen[[#This Row],[Junioren]]&gt;0,_xlfn.RANK.EQ(Einzelschützen[[#This Row],[Junioren]],Einzelschützen[[#All],[Junioren]])+ROW(Einzelschützen[[#This Row],[Rang Junioren]])/1000,"")</f>
        <v/>
      </c>
      <c r="X78" t="str">
        <f>IF(Einzelschützen[[#This Row],[Pistole]]&gt;0,_xlfn.RANK.EQ(Einzelschützen[[#This Row],[Pistole]],Einzelschützen[[#All],[Pistole]])+ROW(Einzelschützen[[#This Row],[Rang Pistole]])/1000,"")</f>
        <v/>
      </c>
    </row>
    <row r="79">
      <c r="A79" t="e">
        <f ca="1">MAX(Einzelschützen[[#This Row],[Rang Schüler]:[Rang Pistole]])</f>
        <v>#N/A</v>
      </c>
      <c r="B79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79" t="s">
        <v>111</v>
      </c>
      <c r="D79" t="str">
        <f>VLOOKUP(LEFT(Einzelschützen[[#This Row],[Schütze]],1),Klasse,2,FALSE)</f>
        <v>Jugend</v>
      </c>
      <c r="E79" t="s">
        <v>47</v>
      </c>
      <c r="F79" t="str">
        <f t="shared" ca="1" si="10"/>
        <v>Schobloch</v>
      </c>
      <c r="G79" t="str">
        <f t="shared" ca="1" si="11"/>
        <v>Emily</v>
      </c>
      <c r="H79">
        <f t="shared" ca="1" si="12"/>
        <v>2011</v>
      </c>
      <c r="I79">
        <f t="shared" ca="1" si="13"/>
        <v>368</v>
      </c>
      <c r="J79">
        <f t="shared" ca="1" si="14"/>
        <v>0</v>
      </c>
      <c r="K79" t="str">
        <f t="shared" ca="1" si="9"/>
        <v xml:space="preserve">713 Memmingen</v>
      </c>
      <c r="L79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Schobloch, Emily 2011 713 Memmingen Jugend</v>
      </c>
      <c r="M79" s="81">
        <f ca="1">_xlfn.NUMBERVALUE(LEFT(Einzelschützen[[#This Row],[Gau]],3))</f>
        <v>713</v>
      </c>
      <c r="N79">
        <f ca="1">COUNTIF(Einzelschützen[[#All],[ID Schütze]],Einzelschützen[[#This Row],[ID Schütze]])</f>
        <v>3</v>
      </c>
      <c r="O79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79">
        <f ca="1">IF(Einzelschützen[[#This Row],[Vorkampf]]="",Einzelschützen[[#This Row],[Rückkampf Schütze]],Einzelschützen[[#This Row],[Vorkampf]]+Einzelschützen[[#This Row],[Rückkampf Schütze]])</f>
        <v>368</v>
      </c>
      <c r="Q79">
        <f ca="1">IF(Einzelschützen[[#This Row],[Klasse]]=Einzelschützen[[#Headers],[Schüler]],Einzelschützen[[#This Row],[Gesamt]],0)</f>
        <v>0</v>
      </c>
      <c r="R79">
        <f>IF(Einzelschützen[[#This Row],[Klasse]]=Einzelschützen[[#Headers],[Jugend]],Einzelschützen[[#This Row],[Gesamt]],0)</f>
        <v>368</v>
      </c>
      <c r="S79">
        <f>IF(Einzelschützen[[#This Row],[Klasse]]=Einzelschützen[[#Headers],[Junioren]],Einzelschützen[[#This Row],[Gesamt]],0)</f>
        <v>0</v>
      </c>
      <c r="T79">
        <f>IF(Einzelschützen[[#This Row],[Klasse]]=Einzelschützen[[#Headers],[Pistole]],Einzelschützen[[#This Row],[Gesamt]],0)</f>
        <v>0</v>
      </c>
      <c r="U79" t="str">
        <f ca="1">IF(Einzelschützen[[#This Row],[Schüler]]&gt;0,_xlfn.RANK.EQ(Einzelschützen[[#This Row],[Schüler]],Einzelschützen[[#All],[Schüler]])+ROW(Einzelschützen[[#This Row],[Rang Schüler]])/1000,"")</f>
        <v/>
      </c>
      <c r="V79" t="e">
        <f>IF(Einzelschützen[[#This Row],[Jugend]]&gt;0,_xlfn.RANK.EQ(Einzelschützen[[#This Row],[Jugend]],Einzelschützen[[#All],[Jugend]])+ROW(Einzelschützen[[#This Row],[Rang Jugend]])/1000,"")</f>
        <v>#N/A</v>
      </c>
      <c r="W79" t="str">
        <f>IF(Einzelschützen[[#This Row],[Junioren]]&gt;0,_xlfn.RANK.EQ(Einzelschützen[[#This Row],[Junioren]],Einzelschützen[[#All],[Junioren]])+ROW(Einzelschützen[[#This Row],[Rang Junioren]])/1000,"")</f>
        <v/>
      </c>
      <c r="X79" t="str">
        <f>IF(Einzelschützen[[#This Row],[Pistole]]&gt;0,_xlfn.RANK.EQ(Einzelschützen[[#This Row],[Pistole]],Einzelschützen[[#All],[Pistole]])+ROW(Einzelschützen[[#This Row],[Rang Pistole]])/1000,"")</f>
        <v/>
      </c>
    </row>
    <row r="80">
      <c r="A80" t="e">
        <f ca="1">MAX(Einzelschützen[[#This Row],[Rang Schüler]:[Rang Pistole]])</f>
        <v>#N/A</v>
      </c>
      <c r="B80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80" t="s">
        <v>117</v>
      </c>
      <c r="D80" t="str">
        <f>VLOOKUP(LEFT(Einzelschützen[[#This Row],[Schütze]],1),Klasse,2,FALSE)</f>
        <v>Jugend</v>
      </c>
      <c r="E80" t="s">
        <v>47</v>
      </c>
      <c r="F80" t="str">
        <f t="shared" ca="1" si="10"/>
        <v>Gudermann</v>
      </c>
      <c r="G80" t="str">
        <f t="shared" ca="1" si="11"/>
        <v>Nico</v>
      </c>
      <c r="H80">
        <f t="shared" ca="1" si="12"/>
        <v>2011</v>
      </c>
      <c r="I80">
        <f t="shared" ca="1" si="13"/>
        <v>360</v>
      </c>
      <c r="J80">
        <f t="shared" ca="1" si="14"/>
        <v>0</v>
      </c>
      <c r="K80" t="str">
        <f t="shared" ca="1" si="9"/>
        <v xml:space="preserve">713 Memmingen</v>
      </c>
      <c r="L80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Gudermann, Nico 2011 713 Memmingen Jugend</v>
      </c>
      <c r="M80" s="81">
        <f ca="1">_xlfn.NUMBERVALUE(LEFT(Einzelschützen[[#This Row],[Gau]],3))</f>
        <v>713</v>
      </c>
      <c r="N80">
        <f ca="1">COUNTIF(Einzelschützen[[#All],[ID Schütze]],Einzelschützen[[#This Row],[ID Schütze]])</f>
        <v>3</v>
      </c>
      <c r="O80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80">
        <f ca="1">IF(Einzelschützen[[#This Row],[Vorkampf]]="",Einzelschützen[[#This Row],[Rückkampf Schütze]],Einzelschützen[[#This Row],[Vorkampf]]+Einzelschützen[[#This Row],[Rückkampf Schütze]])</f>
        <v>360</v>
      </c>
      <c r="Q80">
        <f ca="1">IF(Einzelschützen[[#This Row],[Klasse]]=Einzelschützen[[#Headers],[Schüler]],Einzelschützen[[#This Row],[Gesamt]],0)</f>
        <v>0</v>
      </c>
      <c r="R80">
        <f>IF(Einzelschützen[[#This Row],[Klasse]]=Einzelschützen[[#Headers],[Jugend]],Einzelschützen[[#This Row],[Gesamt]],0)</f>
        <v>360</v>
      </c>
      <c r="S80">
        <f>IF(Einzelschützen[[#This Row],[Klasse]]=Einzelschützen[[#Headers],[Junioren]],Einzelschützen[[#This Row],[Gesamt]],0)</f>
        <v>0</v>
      </c>
      <c r="T80">
        <f>IF(Einzelschützen[[#This Row],[Klasse]]=Einzelschützen[[#Headers],[Pistole]],Einzelschützen[[#This Row],[Gesamt]],0)</f>
        <v>0</v>
      </c>
      <c r="U80" t="str">
        <f ca="1">IF(Einzelschützen[[#This Row],[Schüler]]&gt;0,_xlfn.RANK.EQ(Einzelschützen[[#This Row],[Schüler]],Einzelschützen[[#All],[Schüler]])+ROW(Einzelschützen[[#This Row],[Rang Schüler]])/1000,"")</f>
        <v/>
      </c>
      <c r="V80" t="e">
        <f>IF(Einzelschützen[[#This Row],[Jugend]]&gt;0,_xlfn.RANK.EQ(Einzelschützen[[#This Row],[Jugend]],Einzelschützen[[#All],[Jugend]])+ROW(Einzelschützen[[#This Row],[Rang Jugend]])/1000,"")</f>
        <v>#N/A</v>
      </c>
      <c r="W80" t="str">
        <f>IF(Einzelschützen[[#This Row],[Junioren]]&gt;0,_xlfn.RANK.EQ(Einzelschützen[[#This Row],[Junioren]],Einzelschützen[[#All],[Junioren]])+ROW(Einzelschützen[[#This Row],[Rang Junioren]])/1000,"")</f>
        <v/>
      </c>
      <c r="X80" t="str">
        <f>IF(Einzelschützen[[#This Row],[Pistole]]&gt;0,_xlfn.RANK.EQ(Einzelschützen[[#This Row],[Pistole]],Einzelschützen[[#All],[Pistole]])+ROW(Einzelschützen[[#This Row],[Rang Pistole]])/1000,"")</f>
        <v/>
      </c>
    </row>
    <row r="81">
      <c r="A81" t="e">
        <f ca="1">MAX(Einzelschützen[[#This Row],[Rang Schüler]:[Rang Pistole]])</f>
        <v>#N/A</v>
      </c>
      <c r="B8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81" t="s">
        <v>123</v>
      </c>
      <c r="D81" t="str">
        <f>VLOOKUP(LEFT(Einzelschützen[[#This Row],[Schütze]],1),Klasse,2,FALSE)</f>
        <v>Jugend</v>
      </c>
      <c r="E81" t="s">
        <v>47</v>
      </c>
      <c r="F81" t="str">
        <f t="shared" ca="1" si="10"/>
        <v>Sperr</v>
      </c>
      <c r="G81" t="str">
        <f t="shared" ca="1" si="11"/>
        <v>Lina</v>
      </c>
      <c r="H81">
        <f t="shared" ca="1" si="12"/>
        <v>2011</v>
      </c>
      <c r="I81">
        <f t="shared" ca="1" si="13"/>
        <v>359</v>
      </c>
      <c r="J81">
        <f t="shared" ca="1" si="14"/>
        <v>0</v>
      </c>
      <c r="K81" t="str">
        <f t="shared" ca="1" si="9"/>
        <v xml:space="preserve">713 Memmingen</v>
      </c>
      <c r="L81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Sperr, Lina 2011 713 Memmingen Jugend</v>
      </c>
      <c r="M81" s="81">
        <f ca="1">_xlfn.NUMBERVALUE(LEFT(Einzelschützen[[#This Row],[Gau]],3))</f>
        <v>713</v>
      </c>
      <c r="N81">
        <f ca="1">COUNTIF(Einzelschützen[[#All],[ID Schütze]],Einzelschützen[[#This Row],[ID Schütze]])</f>
        <v>3</v>
      </c>
      <c r="O81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81">
        <f ca="1">IF(Einzelschützen[[#This Row],[Vorkampf]]="",Einzelschützen[[#This Row],[Rückkampf Schütze]],Einzelschützen[[#This Row],[Vorkampf]]+Einzelschützen[[#This Row],[Rückkampf Schütze]])</f>
        <v>359</v>
      </c>
      <c r="Q81">
        <f ca="1">IF(Einzelschützen[[#This Row],[Klasse]]=Einzelschützen[[#Headers],[Schüler]],Einzelschützen[[#This Row],[Gesamt]],0)</f>
        <v>0</v>
      </c>
      <c r="R81">
        <f>IF(Einzelschützen[[#This Row],[Klasse]]=Einzelschützen[[#Headers],[Jugend]],Einzelschützen[[#This Row],[Gesamt]],0)</f>
        <v>359</v>
      </c>
      <c r="S81">
        <f>IF(Einzelschützen[[#This Row],[Klasse]]=Einzelschützen[[#Headers],[Junioren]],Einzelschützen[[#This Row],[Gesamt]],0)</f>
        <v>0</v>
      </c>
      <c r="T81">
        <f>IF(Einzelschützen[[#This Row],[Klasse]]=Einzelschützen[[#Headers],[Pistole]],Einzelschützen[[#This Row],[Gesamt]],0)</f>
        <v>0</v>
      </c>
      <c r="U81" t="str">
        <f ca="1">IF(Einzelschützen[[#This Row],[Schüler]]&gt;0,_xlfn.RANK.EQ(Einzelschützen[[#This Row],[Schüler]],Einzelschützen[[#All],[Schüler]])+ROW(Einzelschützen[[#This Row],[Rang Schüler]])/1000,"")</f>
        <v/>
      </c>
      <c r="V81" t="e">
        <f>IF(Einzelschützen[[#This Row],[Jugend]]&gt;0,_xlfn.RANK.EQ(Einzelschützen[[#This Row],[Jugend]],Einzelschützen[[#All],[Jugend]])+ROW(Einzelschützen[[#This Row],[Rang Jugend]])/1000,"")</f>
        <v>#N/A</v>
      </c>
      <c r="W81" t="str">
        <f>IF(Einzelschützen[[#This Row],[Junioren]]&gt;0,_xlfn.RANK.EQ(Einzelschützen[[#This Row],[Junioren]],Einzelschützen[[#All],[Junioren]])+ROW(Einzelschützen[[#This Row],[Rang Junioren]])/1000,"")</f>
        <v/>
      </c>
      <c r="X81" t="str">
        <f>IF(Einzelschützen[[#This Row],[Pistole]]&gt;0,_xlfn.RANK.EQ(Einzelschützen[[#This Row],[Pistole]],Einzelschützen[[#All],[Pistole]])+ROW(Einzelschützen[[#This Row],[Rang Pistole]])/1000,"")</f>
        <v/>
      </c>
    </row>
    <row r="82">
      <c r="A82" t="e">
        <f ca="1">MAX(Einzelschützen[[#This Row],[Rang Schüler]:[Rang Pistole]])</f>
        <v>#N/A</v>
      </c>
      <c r="B82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82" t="s">
        <v>127</v>
      </c>
      <c r="D82" t="str">
        <f>VLOOKUP(LEFT(Einzelschützen[[#This Row],[Schütze]],1),Klasse,2,FALSE)</f>
        <v>Jugend</v>
      </c>
      <c r="E82" t="s">
        <v>47</v>
      </c>
      <c r="F82" t="str">
        <f t="shared" ca="1" si="10"/>
        <v>Waibel</v>
      </c>
      <c r="G82" t="str">
        <f t="shared" ca="1" si="11"/>
        <v>Anna</v>
      </c>
      <c r="H82">
        <f t="shared" ca="1" si="12"/>
        <v>2010</v>
      </c>
      <c r="I82">
        <f t="shared" ca="1" si="13"/>
        <v>353</v>
      </c>
      <c r="J82">
        <f t="shared" ca="1" si="14"/>
        <v>0</v>
      </c>
      <c r="K82" t="str">
        <f t="shared" ca="1" si="9"/>
        <v xml:space="preserve">713 Memmingen</v>
      </c>
      <c r="L82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Waibel, Anna 2010 713 Memmingen Jugend</v>
      </c>
      <c r="M82" s="81">
        <f ca="1">_xlfn.NUMBERVALUE(LEFT(Einzelschützen[[#This Row],[Gau]],3))</f>
        <v>713</v>
      </c>
      <c r="N82">
        <f ca="1">COUNTIF(Einzelschützen[[#All],[ID Schütze]],Einzelschützen[[#This Row],[ID Schütze]])</f>
        <v>2</v>
      </c>
      <c r="O82" t="e">
        <f ca="1">IF(Einzelschützen[[#This Row],[Anzahl]]=2,IF(Einzelschützen[[#This Row],[Rückkampf]]=0,VLOOKUP(Einzelschützen[[#This Row],[ID Schütze]],Einzelschützen[],9,FALSE),0),Einzelschützen[[#This Row],[Rückkampf]])</f>
        <v>#N/A</v>
      </c>
      <c r="P82" t="e">
        <f ca="1">IF(Einzelschützen[[#This Row],[Vorkampf]]="",Einzelschützen[[#This Row],[Rückkampf Schütze]],Einzelschützen[[#This Row],[Vorkampf]]+Einzelschützen[[#This Row],[Rückkampf Schütze]])</f>
        <v>#N/A</v>
      </c>
      <c r="Q82">
        <f ca="1">IF(Einzelschützen[[#This Row],[Klasse]]=Einzelschützen[[#Headers],[Schüler]],Einzelschützen[[#This Row],[Gesamt]],0)</f>
        <v>0</v>
      </c>
      <c r="R82" t="e">
        <f>IF(Einzelschützen[[#This Row],[Klasse]]=Einzelschützen[[#Headers],[Jugend]],Einzelschützen[[#This Row],[Gesamt]],0)</f>
        <v>#N/A</v>
      </c>
      <c r="S82">
        <f>IF(Einzelschützen[[#This Row],[Klasse]]=Einzelschützen[[#Headers],[Junioren]],Einzelschützen[[#This Row],[Gesamt]],0)</f>
        <v>0</v>
      </c>
      <c r="T82">
        <f>IF(Einzelschützen[[#This Row],[Klasse]]=Einzelschützen[[#Headers],[Pistole]],Einzelschützen[[#This Row],[Gesamt]],0)</f>
        <v>0</v>
      </c>
      <c r="U82" t="str">
        <f ca="1">IF(Einzelschützen[[#This Row],[Schüler]]&gt;0,_xlfn.RANK.EQ(Einzelschützen[[#This Row],[Schüler]],Einzelschützen[[#All],[Schüler]])+ROW(Einzelschützen[[#This Row],[Rang Schüler]])/1000,"")</f>
        <v/>
      </c>
      <c r="V82" t="e">
        <f>IF(Einzelschützen[[#This Row],[Jugend]]&gt;0,_xlfn.RANK.EQ(Einzelschützen[[#This Row],[Jugend]],Einzelschützen[[#All],[Jugend]])+ROW(Einzelschützen[[#This Row],[Rang Jugend]])/1000,"")</f>
        <v>#N/A</v>
      </c>
      <c r="W82" t="str">
        <f>IF(Einzelschützen[[#This Row],[Junioren]]&gt;0,_xlfn.RANK.EQ(Einzelschützen[[#This Row],[Junioren]],Einzelschützen[[#All],[Junioren]])+ROW(Einzelschützen[[#This Row],[Rang Junioren]])/1000,"")</f>
        <v/>
      </c>
      <c r="X82" t="str">
        <f>IF(Einzelschützen[[#This Row],[Pistole]]&gt;0,_xlfn.RANK.EQ(Einzelschützen[[#This Row],[Pistole]],Einzelschützen[[#All],[Pistole]])+ROW(Einzelschützen[[#This Row],[Rang Pistole]])/1000,"")</f>
        <v/>
      </c>
    </row>
    <row r="83">
      <c r="A83" t="e">
        <f ca="1">MAX(Einzelschützen[[#This Row],[Rang Schüler]:[Rang Pistole]])</f>
        <v>#N/A</v>
      </c>
      <c r="B83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83" t="s">
        <v>133</v>
      </c>
      <c r="D83" t="str">
        <f>VLOOKUP(LEFT(Einzelschützen[[#This Row],[Schütze]],1),Klasse,2,FALSE)</f>
        <v>Jugend</v>
      </c>
      <c r="E83" t="s">
        <v>47</v>
      </c>
      <c r="F83" t="str">
        <f t="shared" ca="1" si="10"/>
        <v>Einsiedler</v>
      </c>
      <c r="G83" t="str">
        <f t="shared" ca="1" si="11"/>
        <v>Simon</v>
      </c>
      <c r="H83">
        <f t="shared" ca="1" si="12"/>
        <v>2010</v>
      </c>
      <c r="I83">
        <f t="shared" ca="1" si="13"/>
        <v>342</v>
      </c>
      <c r="J83">
        <f t="shared" ca="1" si="14"/>
        <v>0</v>
      </c>
      <c r="K83" t="str">
        <f t="shared" ca="1" si="9"/>
        <v xml:space="preserve">713 Memmingen</v>
      </c>
      <c r="L83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Einsiedler, Simon 2010 713 Memmingen Jugend</v>
      </c>
      <c r="M83" s="81">
        <f ca="1">_xlfn.NUMBERVALUE(LEFT(Einzelschützen[[#This Row],[Gau]],3))</f>
        <v>713</v>
      </c>
      <c r="N83">
        <f ca="1">COUNTIF(Einzelschützen[[#All],[ID Schütze]],Einzelschützen[[#This Row],[ID Schütze]])</f>
        <v>3</v>
      </c>
      <c r="O83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83">
        <f ca="1">IF(Einzelschützen[[#This Row],[Vorkampf]]="",Einzelschützen[[#This Row],[Rückkampf Schütze]],Einzelschützen[[#This Row],[Vorkampf]]+Einzelschützen[[#This Row],[Rückkampf Schütze]])</f>
        <v>342</v>
      </c>
      <c r="Q83">
        <f ca="1">IF(Einzelschützen[[#This Row],[Klasse]]=Einzelschützen[[#Headers],[Schüler]],Einzelschützen[[#This Row],[Gesamt]],0)</f>
        <v>0</v>
      </c>
      <c r="R83">
        <f>IF(Einzelschützen[[#This Row],[Klasse]]=Einzelschützen[[#Headers],[Jugend]],Einzelschützen[[#This Row],[Gesamt]],0)</f>
        <v>342</v>
      </c>
      <c r="S83">
        <f>IF(Einzelschützen[[#This Row],[Klasse]]=Einzelschützen[[#Headers],[Junioren]],Einzelschützen[[#This Row],[Gesamt]],0)</f>
        <v>0</v>
      </c>
      <c r="T83">
        <f>IF(Einzelschützen[[#This Row],[Klasse]]=Einzelschützen[[#Headers],[Pistole]],Einzelschützen[[#This Row],[Gesamt]],0)</f>
        <v>0</v>
      </c>
      <c r="U83" t="str">
        <f ca="1">IF(Einzelschützen[[#This Row],[Schüler]]&gt;0,_xlfn.RANK.EQ(Einzelschützen[[#This Row],[Schüler]],Einzelschützen[[#All],[Schüler]])+ROW(Einzelschützen[[#This Row],[Rang Schüler]])/1000,"")</f>
        <v/>
      </c>
      <c r="V83" t="e">
        <f>IF(Einzelschützen[[#This Row],[Jugend]]&gt;0,_xlfn.RANK.EQ(Einzelschützen[[#This Row],[Jugend]],Einzelschützen[[#All],[Jugend]])+ROW(Einzelschützen[[#This Row],[Rang Jugend]])/1000,"")</f>
        <v>#N/A</v>
      </c>
      <c r="W83" t="str">
        <f>IF(Einzelschützen[[#This Row],[Junioren]]&gt;0,_xlfn.RANK.EQ(Einzelschützen[[#This Row],[Junioren]],Einzelschützen[[#All],[Junioren]])+ROW(Einzelschützen[[#This Row],[Rang Junioren]])/1000,"")</f>
        <v/>
      </c>
      <c r="X83" t="str">
        <f>IF(Einzelschützen[[#This Row],[Pistole]]&gt;0,_xlfn.RANK.EQ(Einzelschützen[[#This Row],[Pistole]],Einzelschützen[[#All],[Pistole]])+ROW(Einzelschützen[[#This Row],[Rang Pistole]])/1000,"")</f>
        <v/>
      </c>
    </row>
    <row r="84">
      <c r="A84" t="e">
        <f ca="1">MAX(Einzelschützen[[#This Row],[Rang Schüler]:[Rang Pistole]])</f>
        <v>#N/A</v>
      </c>
      <c r="B84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84" t="s">
        <v>139</v>
      </c>
      <c r="D84" t="str">
        <f>VLOOKUP(LEFT(Einzelschützen[[#This Row],[Schütze]],1),Klasse,2,FALSE)</f>
        <v>Jugend</v>
      </c>
      <c r="E84" t="s">
        <v>47</v>
      </c>
      <c r="F84" t="str">
        <f t="shared" ca="1" si="10"/>
        <v xml:space="preserve">Schnabel </v>
      </c>
      <c r="G84" t="str">
        <f t="shared" ca="1" si="11"/>
        <v>Eva</v>
      </c>
      <c r="H84">
        <f t="shared" ca="1" si="12"/>
        <v>2010</v>
      </c>
      <c r="I84">
        <f t="shared" ca="1" si="13"/>
        <v>346</v>
      </c>
      <c r="J84">
        <f t="shared" ca="1" si="14"/>
        <v>0</v>
      </c>
      <c r="K84" t="str">
        <f t="shared" ca="1" si="9"/>
        <v xml:space="preserve">713 Memmingen</v>
      </c>
      <c r="L84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Schnabel , Eva 2010 713 Memmingen Jugend</v>
      </c>
      <c r="M84" s="81">
        <f ca="1">_xlfn.NUMBERVALUE(LEFT(Einzelschützen[[#This Row],[Gau]],3))</f>
        <v>713</v>
      </c>
      <c r="N84">
        <f ca="1">COUNTIF(Einzelschützen[[#All],[ID Schütze]],Einzelschützen[[#This Row],[ID Schütze]])</f>
        <v>3</v>
      </c>
      <c r="O84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84">
        <f ca="1">IF(Einzelschützen[[#This Row],[Vorkampf]]="",Einzelschützen[[#This Row],[Rückkampf Schütze]],Einzelschützen[[#This Row],[Vorkampf]]+Einzelschützen[[#This Row],[Rückkampf Schütze]])</f>
        <v>346</v>
      </c>
      <c r="Q84">
        <f ca="1">IF(Einzelschützen[[#This Row],[Klasse]]=Einzelschützen[[#Headers],[Schüler]],Einzelschützen[[#This Row],[Gesamt]],0)</f>
        <v>0</v>
      </c>
      <c r="R84">
        <f>IF(Einzelschützen[[#This Row],[Klasse]]=Einzelschützen[[#Headers],[Jugend]],Einzelschützen[[#This Row],[Gesamt]],0)</f>
        <v>346</v>
      </c>
      <c r="S84">
        <f>IF(Einzelschützen[[#This Row],[Klasse]]=Einzelschützen[[#Headers],[Junioren]],Einzelschützen[[#This Row],[Gesamt]],0)</f>
        <v>0</v>
      </c>
      <c r="T84">
        <f>IF(Einzelschützen[[#This Row],[Klasse]]=Einzelschützen[[#Headers],[Pistole]],Einzelschützen[[#This Row],[Gesamt]],0)</f>
        <v>0</v>
      </c>
      <c r="U84" t="str">
        <f ca="1">IF(Einzelschützen[[#This Row],[Schüler]]&gt;0,_xlfn.RANK.EQ(Einzelschützen[[#This Row],[Schüler]],Einzelschützen[[#All],[Schüler]])+ROW(Einzelschützen[[#This Row],[Rang Schüler]])/1000,"")</f>
        <v/>
      </c>
      <c r="V84" t="e">
        <f>IF(Einzelschützen[[#This Row],[Jugend]]&gt;0,_xlfn.RANK.EQ(Einzelschützen[[#This Row],[Jugend]],Einzelschützen[[#All],[Jugend]])+ROW(Einzelschützen[[#This Row],[Rang Jugend]])/1000,"")</f>
        <v>#N/A</v>
      </c>
      <c r="W84" t="str">
        <f>IF(Einzelschützen[[#This Row],[Junioren]]&gt;0,_xlfn.RANK.EQ(Einzelschützen[[#This Row],[Junioren]],Einzelschützen[[#All],[Junioren]])+ROW(Einzelschützen[[#This Row],[Rang Junioren]])/1000,"")</f>
        <v/>
      </c>
      <c r="X84" t="str">
        <f>IF(Einzelschützen[[#This Row],[Pistole]]&gt;0,_xlfn.RANK.EQ(Einzelschützen[[#This Row],[Pistole]],Einzelschützen[[#All],[Pistole]])+ROW(Einzelschützen[[#This Row],[Rang Pistole]])/1000,"")</f>
        <v/>
      </c>
    </row>
    <row r="85">
      <c r="A85" t="e">
        <f ca="1">MAX(Einzelschützen[[#This Row],[Rang Schüler]:[Rang Pistole]])</f>
        <v>#N/A</v>
      </c>
      <c r="B85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85" t="s">
        <v>145</v>
      </c>
      <c r="D85" t="str">
        <f>VLOOKUP(LEFT(Einzelschützen[[#This Row],[Schütze]],1),Klasse,2,FALSE)</f>
        <v>Jugend</v>
      </c>
      <c r="E85" t="s">
        <v>47</v>
      </c>
      <c r="F85" t="str">
        <f t="shared" ca="1" si="10"/>
        <v>Tanner</v>
      </c>
      <c r="G85" t="str">
        <f t="shared" ca="1" si="11"/>
        <v>Mia</v>
      </c>
      <c r="H85">
        <f t="shared" ca="1" si="12"/>
        <v>2010</v>
      </c>
      <c r="I85">
        <f t="shared" ca="1" si="13"/>
        <v>341</v>
      </c>
      <c r="J85">
        <f t="shared" ca="1" si="14"/>
        <v>0</v>
      </c>
      <c r="K85" t="str">
        <f t="shared" ca="1" si="9"/>
        <v xml:space="preserve">713 Memmingen</v>
      </c>
      <c r="L85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Tanner, Mia 2010 713 Memmingen Jugend</v>
      </c>
      <c r="M85" s="81">
        <f ca="1">_xlfn.NUMBERVALUE(LEFT(Einzelschützen[[#This Row],[Gau]],3))</f>
        <v>713</v>
      </c>
      <c r="N85">
        <f ca="1">COUNTIF(Einzelschützen[[#All],[ID Schütze]],Einzelschützen[[#This Row],[ID Schütze]])</f>
        <v>3</v>
      </c>
      <c r="O85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85">
        <f ca="1">IF(Einzelschützen[[#This Row],[Vorkampf]]="",Einzelschützen[[#This Row],[Rückkampf Schütze]],Einzelschützen[[#This Row],[Vorkampf]]+Einzelschützen[[#This Row],[Rückkampf Schütze]])</f>
        <v>341</v>
      </c>
      <c r="Q85">
        <f ca="1">IF(Einzelschützen[[#This Row],[Klasse]]=Einzelschützen[[#Headers],[Schüler]],Einzelschützen[[#This Row],[Gesamt]],0)</f>
        <v>0</v>
      </c>
      <c r="R85">
        <f>IF(Einzelschützen[[#This Row],[Klasse]]=Einzelschützen[[#Headers],[Jugend]],Einzelschützen[[#This Row],[Gesamt]],0)</f>
        <v>341</v>
      </c>
      <c r="S85">
        <f>IF(Einzelschützen[[#This Row],[Klasse]]=Einzelschützen[[#Headers],[Junioren]],Einzelschützen[[#This Row],[Gesamt]],0)</f>
        <v>0</v>
      </c>
      <c r="T85">
        <f>IF(Einzelschützen[[#This Row],[Klasse]]=Einzelschützen[[#Headers],[Pistole]],Einzelschützen[[#This Row],[Gesamt]],0)</f>
        <v>0</v>
      </c>
      <c r="U85" t="str">
        <f ca="1">IF(Einzelschützen[[#This Row],[Schüler]]&gt;0,_xlfn.RANK.EQ(Einzelschützen[[#This Row],[Schüler]],Einzelschützen[[#All],[Schüler]])+ROW(Einzelschützen[[#This Row],[Rang Schüler]])/1000,"")</f>
        <v/>
      </c>
      <c r="V85" t="e">
        <f>IF(Einzelschützen[[#This Row],[Jugend]]&gt;0,_xlfn.RANK.EQ(Einzelschützen[[#This Row],[Jugend]],Einzelschützen[[#All],[Jugend]])+ROW(Einzelschützen[[#This Row],[Rang Jugend]])/1000,"")</f>
        <v>#N/A</v>
      </c>
      <c r="W85" t="str">
        <f>IF(Einzelschützen[[#This Row],[Junioren]]&gt;0,_xlfn.RANK.EQ(Einzelschützen[[#This Row],[Junioren]],Einzelschützen[[#All],[Junioren]])+ROW(Einzelschützen[[#This Row],[Rang Junioren]])/1000,"")</f>
        <v/>
      </c>
      <c r="X85" t="str">
        <f>IF(Einzelschützen[[#This Row],[Pistole]]&gt;0,_xlfn.RANK.EQ(Einzelschützen[[#This Row],[Pistole]],Einzelschützen[[#All],[Pistole]])+ROW(Einzelschützen[[#This Row],[Rang Pistole]])/1000,"")</f>
        <v/>
      </c>
    </row>
    <row r="86">
      <c r="A86" t="e">
        <f ca="1">MAX(Einzelschützen[[#This Row],[Rang Schüler]:[Rang Pistole]])</f>
        <v>#N/A</v>
      </c>
      <c r="B86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 xml:space="preserve">Sperr, Nele 2010 713 Memmingen Jugend</v>
      </c>
      <c r="C86" t="s">
        <v>105</v>
      </c>
      <c r="D86" t="str">
        <f>VLOOKUP(LEFT(Einzelschützen[[#This Row],[Schütze]],1),Klasse,2,FALSE)</f>
        <v>Jugend</v>
      </c>
      <c r="E86" t="s">
        <v>218</v>
      </c>
      <c r="F86" t="str">
        <f t="shared" ca="1" si="10"/>
        <v>Sperr</v>
      </c>
      <c r="G86" t="str">
        <f t="shared" ca="1" si="11"/>
        <v>Nele</v>
      </c>
      <c r="H86">
        <f t="shared" ca="1" si="12"/>
        <v>2010</v>
      </c>
      <c r="I86" t="str">
        <f t="shared" ca="1" si="13"/>
        <v/>
      </c>
      <c r="J86">
        <f t="shared" ca="1" si="14"/>
        <v>375</v>
      </c>
      <c r="K86" t="str">
        <f t="shared" ca="1" si="9"/>
        <v xml:space="preserve">713 Memmingen</v>
      </c>
      <c r="L86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Sperr, Nele 2010 713 Memmingen Jugend</v>
      </c>
      <c r="M86" s="81">
        <f ca="1">_xlfn.NUMBERVALUE(LEFT(Einzelschützen[[#This Row],[Gau]],3))</f>
        <v>713</v>
      </c>
      <c r="N86">
        <f ca="1">COUNTIF(Einzelschützen[[#All],[ID Schütze]],Einzelschützen[[#This Row],[ID Schütze]])</f>
        <v>4</v>
      </c>
      <c r="O86">
        <f ca="1">IF(Einzelschützen[[#This Row],[Anzahl]]=2,IF(Einzelschützen[[#This Row],[Rückkampf]]=0,VLOOKUP(Einzelschützen[[#This Row],[ID Schütze]],Einzelschützen[],9,FALSE),0),Einzelschützen[[#This Row],[Rückkampf]])</f>
        <v>375</v>
      </c>
      <c r="P86">
        <f ca="1">IF(Einzelschützen[[#This Row],[Vorkampf]]="",Einzelschützen[[#This Row],[Rückkampf Schütze]],Einzelschützen[[#This Row],[Vorkampf]]+Einzelschützen[[#This Row],[Rückkampf Schütze]])</f>
        <v>375</v>
      </c>
      <c r="Q86">
        <f ca="1">IF(Einzelschützen[[#This Row],[Klasse]]=Einzelschützen[[#Headers],[Schüler]],Einzelschützen[[#This Row],[Gesamt]],0)</f>
        <v>0</v>
      </c>
      <c r="R86">
        <f>IF(Einzelschützen[[#This Row],[Klasse]]=Einzelschützen[[#Headers],[Jugend]],Einzelschützen[[#This Row],[Gesamt]],0)</f>
        <v>375</v>
      </c>
      <c r="S86">
        <f>IF(Einzelschützen[[#This Row],[Klasse]]=Einzelschützen[[#Headers],[Junioren]],Einzelschützen[[#This Row],[Gesamt]],0)</f>
        <v>0</v>
      </c>
      <c r="T86">
        <f>IF(Einzelschützen[[#This Row],[Klasse]]=Einzelschützen[[#Headers],[Pistole]],Einzelschützen[[#This Row],[Gesamt]],0)</f>
        <v>0</v>
      </c>
      <c r="U86" t="str">
        <f ca="1">IF(Einzelschützen[[#This Row],[Schüler]]&gt;0,_xlfn.RANK.EQ(Einzelschützen[[#This Row],[Schüler]],Einzelschützen[[#All],[Schüler]])+ROW(Einzelschützen[[#This Row],[Rang Schüler]])/1000,"")</f>
        <v/>
      </c>
      <c r="V86" t="e">
        <f>IF(Einzelschützen[[#This Row],[Jugend]]&gt;0,_xlfn.RANK.EQ(Einzelschützen[[#This Row],[Jugend]],Einzelschützen[[#All],[Jugend]])+ROW(Einzelschützen[[#This Row],[Rang Jugend]])/1000,"")</f>
        <v>#N/A</v>
      </c>
      <c r="W86" t="str">
        <f>IF(Einzelschützen[[#This Row],[Junioren]]&gt;0,_xlfn.RANK.EQ(Einzelschützen[[#This Row],[Junioren]],Einzelschützen[[#All],[Junioren]])+ROW(Einzelschützen[[#This Row],[Rang Junioren]])/1000,"")</f>
        <v/>
      </c>
      <c r="X86" t="str">
        <f>IF(Einzelschützen[[#This Row],[Pistole]]&gt;0,_xlfn.RANK.EQ(Einzelschützen[[#This Row],[Pistole]],Einzelschützen[[#All],[Pistole]])+ROW(Einzelschützen[[#This Row],[Rang Pistole]])/1000,"")</f>
        <v/>
      </c>
    </row>
    <row r="87">
      <c r="A87" t="e">
        <f ca="1">MAX(Einzelschützen[[#This Row],[Rang Schüler]:[Rang Pistole]])</f>
        <v>#N/A</v>
      </c>
      <c r="B87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 xml:space="preserve">Sperr, Lina 2011 713 Memmingen Jugend</v>
      </c>
      <c r="C87" t="s">
        <v>111</v>
      </c>
      <c r="D87" t="str">
        <f>VLOOKUP(LEFT(Einzelschützen[[#This Row],[Schütze]],1),Klasse,2,FALSE)</f>
        <v>Jugend</v>
      </c>
      <c r="E87" t="s">
        <v>218</v>
      </c>
      <c r="F87" t="str">
        <f t="shared" ca="1" si="10"/>
        <v>Sperr</v>
      </c>
      <c r="G87" t="str">
        <f t="shared" ca="1" si="11"/>
        <v>Lina</v>
      </c>
      <c r="H87">
        <f t="shared" ca="1" si="12"/>
        <v>2011</v>
      </c>
      <c r="I87" t="str">
        <f t="shared" ca="1" si="13"/>
        <v/>
      </c>
      <c r="J87">
        <f t="shared" ca="1" si="14"/>
        <v>357</v>
      </c>
      <c r="K87" t="str">
        <f t="shared" ca="1" si="9"/>
        <v xml:space="preserve">713 Memmingen</v>
      </c>
      <c r="L87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Sperr, Lina 2011 713 Memmingen Jugend</v>
      </c>
      <c r="M87" s="81">
        <f ca="1">_xlfn.NUMBERVALUE(LEFT(Einzelschützen[[#This Row],[Gau]],3))</f>
        <v>713</v>
      </c>
      <c r="N87">
        <f ca="1">COUNTIF(Einzelschützen[[#All],[ID Schütze]],Einzelschützen[[#This Row],[ID Schütze]])</f>
        <v>4</v>
      </c>
      <c r="O87">
        <f ca="1">IF(Einzelschützen[[#This Row],[Anzahl]]=2,IF(Einzelschützen[[#This Row],[Rückkampf]]=0,VLOOKUP(Einzelschützen[[#This Row],[ID Schütze]],Einzelschützen[],9,FALSE),0),Einzelschützen[[#This Row],[Rückkampf]])</f>
        <v>357</v>
      </c>
      <c r="P87">
        <f ca="1">IF(Einzelschützen[[#This Row],[Vorkampf]]="",Einzelschützen[[#This Row],[Rückkampf Schütze]],Einzelschützen[[#This Row],[Vorkampf]]+Einzelschützen[[#This Row],[Rückkampf Schütze]])</f>
        <v>357</v>
      </c>
      <c r="Q87">
        <f ca="1">IF(Einzelschützen[[#This Row],[Klasse]]=Einzelschützen[[#Headers],[Schüler]],Einzelschützen[[#This Row],[Gesamt]],0)</f>
        <v>0</v>
      </c>
      <c r="R87">
        <f>IF(Einzelschützen[[#This Row],[Klasse]]=Einzelschützen[[#Headers],[Jugend]],Einzelschützen[[#This Row],[Gesamt]],0)</f>
        <v>357</v>
      </c>
      <c r="S87">
        <f>IF(Einzelschützen[[#This Row],[Klasse]]=Einzelschützen[[#Headers],[Junioren]],Einzelschützen[[#This Row],[Gesamt]],0)</f>
        <v>0</v>
      </c>
      <c r="T87">
        <f>IF(Einzelschützen[[#This Row],[Klasse]]=Einzelschützen[[#Headers],[Pistole]],Einzelschützen[[#This Row],[Gesamt]],0)</f>
        <v>0</v>
      </c>
      <c r="U87" t="str">
        <f ca="1">IF(Einzelschützen[[#This Row],[Schüler]]&gt;0,_xlfn.RANK.EQ(Einzelschützen[[#This Row],[Schüler]],Einzelschützen[[#All],[Schüler]])+ROW(Einzelschützen[[#This Row],[Rang Schüler]])/1000,"")</f>
        <v/>
      </c>
      <c r="V87" t="e">
        <f>IF(Einzelschützen[[#This Row],[Jugend]]&gt;0,_xlfn.RANK.EQ(Einzelschützen[[#This Row],[Jugend]],Einzelschützen[[#All],[Jugend]])+ROW(Einzelschützen[[#This Row],[Rang Jugend]])/1000,"")</f>
        <v>#N/A</v>
      </c>
      <c r="W87" t="str">
        <f>IF(Einzelschützen[[#This Row],[Junioren]]&gt;0,_xlfn.RANK.EQ(Einzelschützen[[#This Row],[Junioren]],Einzelschützen[[#All],[Junioren]])+ROW(Einzelschützen[[#This Row],[Rang Junioren]])/1000,"")</f>
        <v/>
      </c>
      <c r="X87" t="str">
        <f>IF(Einzelschützen[[#This Row],[Pistole]]&gt;0,_xlfn.RANK.EQ(Einzelschützen[[#This Row],[Pistole]],Einzelschützen[[#All],[Pistole]])+ROW(Einzelschützen[[#This Row],[Rang Pistole]])/1000,"")</f>
        <v/>
      </c>
    </row>
    <row r="88">
      <c r="A88" t="e">
        <f ca="1">MAX(Einzelschützen[[#This Row],[Rang Schüler]:[Rang Pistole]])</f>
        <v>#N/A</v>
      </c>
      <c r="B88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 xml:space="preserve">Schnabel , Eva 2010 713 Memmingen Jugend</v>
      </c>
      <c r="C88" t="s">
        <v>117</v>
      </c>
      <c r="D88" t="str">
        <f>VLOOKUP(LEFT(Einzelschützen[[#This Row],[Schütze]],1),Klasse,2,FALSE)</f>
        <v>Jugend</v>
      </c>
      <c r="E88" t="s">
        <v>218</v>
      </c>
      <c r="F88" t="str">
        <f t="shared" ca="1" si="10"/>
        <v xml:space="preserve">Schnabel </v>
      </c>
      <c r="G88" t="str">
        <f t="shared" ca="1" si="11"/>
        <v>Eva</v>
      </c>
      <c r="H88">
        <f t="shared" ca="1" si="12"/>
        <v>2010</v>
      </c>
      <c r="I88" t="str">
        <f t="shared" ca="1" si="13"/>
        <v/>
      </c>
      <c r="J88">
        <f t="shared" ca="1" si="14"/>
        <v>356</v>
      </c>
      <c r="K88" t="str">
        <f t="shared" ca="1" si="9"/>
        <v xml:space="preserve">713 Memmingen</v>
      </c>
      <c r="L88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Schnabel , Eva 2010 713 Memmingen Jugend</v>
      </c>
      <c r="M88" s="81">
        <f ca="1">_xlfn.NUMBERVALUE(LEFT(Einzelschützen[[#This Row],[Gau]],3))</f>
        <v>713</v>
      </c>
      <c r="N88">
        <f ca="1">COUNTIF(Einzelschützen[[#All],[ID Schütze]],Einzelschützen[[#This Row],[ID Schütze]])</f>
        <v>4</v>
      </c>
      <c r="O88">
        <f ca="1">IF(Einzelschützen[[#This Row],[Anzahl]]=2,IF(Einzelschützen[[#This Row],[Rückkampf]]=0,VLOOKUP(Einzelschützen[[#This Row],[ID Schütze]],Einzelschützen[],9,FALSE),0),Einzelschützen[[#This Row],[Rückkampf]])</f>
        <v>356</v>
      </c>
      <c r="P88">
        <f ca="1">IF(Einzelschützen[[#This Row],[Vorkampf]]="",Einzelschützen[[#This Row],[Rückkampf Schütze]],Einzelschützen[[#This Row],[Vorkampf]]+Einzelschützen[[#This Row],[Rückkampf Schütze]])</f>
        <v>356</v>
      </c>
      <c r="Q88">
        <f ca="1">IF(Einzelschützen[[#This Row],[Klasse]]=Einzelschützen[[#Headers],[Schüler]],Einzelschützen[[#This Row],[Gesamt]],0)</f>
        <v>0</v>
      </c>
      <c r="R88">
        <f>IF(Einzelschützen[[#This Row],[Klasse]]=Einzelschützen[[#Headers],[Jugend]],Einzelschützen[[#This Row],[Gesamt]],0)</f>
        <v>356</v>
      </c>
      <c r="S88">
        <f>IF(Einzelschützen[[#This Row],[Klasse]]=Einzelschützen[[#Headers],[Junioren]],Einzelschützen[[#This Row],[Gesamt]],0)</f>
        <v>0</v>
      </c>
      <c r="T88">
        <f>IF(Einzelschützen[[#This Row],[Klasse]]=Einzelschützen[[#Headers],[Pistole]],Einzelschützen[[#This Row],[Gesamt]],0)</f>
        <v>0</v>
      </c>
      <c r="U88" t="str">
        <f ca="1">IF(Einzelschützen[[#This Row],[Schüler]]&gt;0,_xlfn.RANK.EQ(Einzelschützen[[#This Row],[Schüler]],Einzelschützen[[#All],[Schüler]])+ROW(Einzelschützen[[#This Row],[Rang Schüler]])/1000,"")</f>
        <v/>
      </c>
      <c r="V88" t="e">
        <f>IF(Einzelschützen[[#This Row],[Jugend]]&gt;0,_xlfn.RANK.EQ(Einzelschützen[[#This Row],[Jugend]],Einzelschützen[[#All],[Jugend]])+ROW(Einzelschützen[[#This Row],[Rang Jugend]])/1000,"")</f>
        <v>#N/A</v>
      </c>
      <c r="W88" t="str">
        <f>IF(Einzelschützen[[#This Row],[Junioren]]&gt;0,_xlfn.RANK.EQ(Einzelschützen[[#This Row],[Junioren]],Einzelschützen[[#All],[Junioren]])+ROW(Einzelschützen[[#This Row],[Rang Junioren]])/1000,"")</f>
        <v/>
      </c>
      <c r="X88" t="str">
        <f>IF(Einzelschützen[[#This Row],[Pistole]]&gt;0,_xlfn.RANK.EQ(Einzelschützen[[#This Row],[Pistole]],Einzelschützen[[#All],[Pistole]])+ROW(Einzelschützen[[#This Row],[Rang Pistole]])/1000,"")</f>
        <v/>
      </c>
    </row>
    <row r="89">
      <c r="A89" t="e">
        <f ca="1">MAX(Einzelschützen[[#This Row],[Rang Schüler]:[Rang Pistole]])</f>
        <v>#N/A</v>
      </c>
      <c r="B89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 xml:space="preserve">Einsiedler, Simon 2010 713 Memmingen Jugend</v>
      </c>
      <c r="C89" t="s">
        <v>123</v>
      </c>
      <c r="D89" t="str">
        <f>VLOOKUP(LEFT(Einzelschützen[[#This Row],[Schütze]],1),Klasse,2,FALSE)</f>
        <v>Jugend</v>
      </c>
      <c r="E89" t="s">
        <v>218</v>
      </c>
      <c r="F89" t="str">
        <f t="shared" ca="1" si="10"/>
        <v>Einsiedler</v>
      </c>
      <c r="G89" t="str">
        <f t="shared" ca="1" si="11"/>
        <v>Simon</v>
      </c>
      <c r="H89">
        <f t="shared" ca="1" si="12"/>
        <v>2010</v>
      </c>
      <c r="I89" t="str">
        <f t="shared" ca="1" si="13"/>
        <v/>
      </c>
      <c r="J89">
        <f t="shared" ca="1" si="14"/>
        <v>338</v>
      </c>
      <c r="K89" t="str">
        <f t="shared" ca="1" si="9"/>
        <v xml:space="preserve">713 Memmingen</v>
      </c>
      <c r="L89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Einsiedler, Simon 2010 713 Memmingen Jugend</v>
      </c>
      <c r="M89" s="81">
        <f ca="1">_xlfn.NUMBERVALUE(LEFT(Einzelschützen[[#This Row],[Gau]],3))</f>
        <v>713</v>
      </c>
      <c r="N89">
        <f ca="1">COUNTIF(Einzelschützen[[#All],[ID Schütze]],Einzelschützen[[#This Row],[ID Schütze]])</f>
        <v>4</v>
      </c>
      <c r="O89">
        <f ca="1">IF(Einzelschützen[[#This Row],[Anzahl]]=2,IF(Einzelschützen[[#This Row],[Rückkampf]]=0,VLOOKUP(Einzelschützen[[#This Row],[ID Schütze]],Einzelschützen[],9,FALSE),0),Einzelschützen[[#This Row],[Rückkampf]])</f>
        <v>338</v>
      </c>
      <c r="P89">
        <f ca="1">IF(Einzelschützen[[#This Row],[Vorkampf]]="",Einzelschützen[[#This Row],[Rückkampf Schütze]],Einzelschützen[[#This Row],[Vorkampf]]+Einzelschützen[[#This Row],[Rückkampf Schütze]])</f>
        <v>338</v>
      </c>
      <c r="Q89">
        <f ca="1">IF(Einzelschützen[[#This Row],[Klasse]]=Einzelschützen[[#Headers],[Schüler]],Einzelschützen[[#This Row],[Gesamt]],0)</f>
        <v>0</v>
      </c>
      <c r="R89">
        <f>IF(Einzelschützen[[#This Row],[Klasse]]=Einzelschützen[[#Headers],[Jugend]],Einzelschützen[[#This Row],[Gesamt]],0)</f>
        <v>338</v>
      </c>
      <c r="S89">
        <f>IF(Einzelschützen[[#This Row],[Klasse]]=Einzelschützen[[#Headers],[Junioren]],Einzelschützen[[#This Row],[Gesamt]],0)</f>
        <v>0</v>
      </c>
      <c r="T89">
        <f>IF(Einzelschützen[[#This Row],[Klasse]]=Einzelschützen[[#Headers],[Pistole]],Einzelschützen[[#This Row],[Gesamt]],0)</f>
        <v>0</v>
      </c>
      <c r="U89" t="str">
        <f ca="1">IF(Einzelschützen[[#This Row],[Schüler]]&gt;0,_xlfn.RANK.EQ(Einzelschützen[[#This Row],[Schüler]],Einzelschützen[[#All],[Schüler]])+ROW(Einzelschützen[[#This Row],[Rang Schüler]])/1000,"")</f>
        <v/>
      </c>
      <c r="V89" t="e">
        <f>IF(Einzelschützen[[#This Row],[Jugend]]&gt;0,_xlfn.RANK.EQ(Einzelschützen[[#This Row],[Jugend]],Einzelschützen[[#All],[Jugend]])+ROW(Einzelschützen[[#This Row],[Rang Jugend]])/1000,"")</f>
        <v>#N/A</v>
      </c>
      <c r="W89" t="str">
        <f>IF(Einzelschützen[[#This Row],[Junioren]]&gt;0,_xlfn.RANK.EQ(Einzelschützen[[#This Row],[Junioren]],Einzelschützen[[#All],[Junioren]])+ROW(Einzelschützen[[#This Row],[Rang Junioren]])/1000,"")</f>
        <v/>
      </c>
      <c r="X89" t="str">
        <f>IF(Einzelschützen[[#This Row],[Pistole]]&gt;0,_xlfn.RANK.EQ(Einzelschützen[[#This Row],[Pistole]],Einzelschützen[[#All],[Pistole]])+ROW(Einzelschützen[[#This Row],[Rang Pistole]])/1000,"")</f>
        <v/>
      </c>
    </row>
    <row r="90">
      <c r="A90" t="e">
        <f ca="1">MAX(Einzelschützen[[#This Row],[Rang Schüler]:[Rang Pistole]])</f>
        <v>#N/A</v>
      </c>
      <c r="B90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 xml:space="preserve">Gudermann, Nico 2011 713 Memmingen Jugend</v>
      </c>
      <c r="C90" t="s">
        <v>127</v>
      </c>
      <c r="D90" t="str">
        <f>VLOOKUP(LEFT(Einzelschützen[[#This Row],[Schütze]],1),Klasse,2,FALSE)</f>
        <v>Jugend</v>
      </c>
      <c r="E90" t="s">
        <v>218</v>
      </c>
      <c r="F90" t="str">
        <f t="shared" ca="1" si="10"/>
        <v>Gudermann</v>
      </c>
      <c r="G90" t="str">
        <f t="shared" ca="1" si="11"/>
        <v>Nico</v>
      </c>
      <c r="H90">
        <f t="shared" ca="1" si="12"/>
        <v>2011</v>
      </c>
      <c r="I90" t="str">
        <f t="shared" ca="1" si="13"/>
        <v/>
      </c>
      <c r="J90">
        <f t="shared" ca="1" si="14"/>
        <v>357</v>
      </c>
      <c r="K90" t="str">
        <f t="shared" ca="1" si="9"/>
        <v xml:space="preserve">713 Memmingen</v>
      </c>
      <c r="L90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Gudermann, Nico 2011 713 Memmingen Jugend</v>
      </c>
      <c r="M90" s="81">
        <f ca="1">_xlfn.NUMBERVALUE(LEFT(Einzelschützen[[#This Row],[Gau]],3))</f>
        <v>713</v>
      </c>
      <c r="N90">
        <f ca="1">COUNTIF(Einzelschützen[[#All],[ID Schütze]],Einzelschützen[[#This Row],[ID Schütze]])</f>
        <v>4</v>
      </c>
      <c r="O90">
        <f ca="1">IF(Einzelschützen[[#This Row],[Anzahl]]=2,IF(Einzelschützen[[#This Row],[Rückkampf]]=0,VLOOKUP(Einzelschützen[[#This Row],[ID Schütze]],Einzelschützen[],9,FALSE),0),Einzelschützen[[#This Row],[Rückkampf]])</f>
        <v>357</v>
      </c>
      <c r="P90">
        <f ca="1">IF(Einzelschützen[[#This Row],[Vorkampf]]="",Einzelschützen[[#This Row],[Rückkampf Schütze]],Einzelschützen[[#This Row],[Vorkampf]]+Einzelschützen[[#This Row],[Rückkampf Schütze]])</f>
        <v>357</v>
      </c>
      <c r="Q90">
        <f ca="1">IF(Einzelschützen[[#This Row],[Klasse]]=Einzelschützen[[#Headers],[Schüler]],Einzelschützen[[#This Row],[Gesamt]],0)</f>
        <v>0</v>
      </c>
      <c r="R90">
        <f>IF(Einzelschützen[[#This Row],[Klasse]]=Einzelschützen[[#Headers],[Jugend]],Einzelschützen[[#This Row],[Gesamt]],0)</f>
        <v>357</v>
      </c>
      <c r="S90">
        <f>IF(Einzelschützen[[#This Row],[Klasse]]=Einzelschützen[[#Headers],[Junioren]],Einzelschützen[[#This Row],[Gesamt]],0)</f>
        <v>0</v>
      </c>
      <c r="T90">
        <f>IF(Einzelschützen[[#This Row],[Klasse]]=Einzelschützen[[#Headers],[Pistole]],Einzelschützen[[#This Row],[Gesamt]],0)</f>
        <v>0</v>
      </c>
      <c r="U90" t="str">
        <f ca="1">IF(Einzelschützen[[#This Row],[Schüler]]&gt;0,_xlfn.RANK.EQ(Einzelschützen[[#This Row],[Schüler]],Einzelschützen[[#All],[Schüler]])+ROW(Einzelschützen[[#This Row],[Rang Schüler]])/1000,"")</f>
        <v/>
      </c>
      <c r="V90" t="e">
        <f>IF(Einzelschützen[[#This Row],[Jugend]]&gt;0,_xlfn.RANK.EQ(Einzelschützen[[#This Row],[Jugend]],Einzelschützen[[#All],[Jugend]])+ROW(Einzelschützen[[#This Row],[Rang Jugend]])/1000,"")</f>
        <v>#N/A</v>
      </c>
      <c r="W90" t="str">
        <f>IF(Einzelschützen[[#This Row],[Junioren]]&gt;0,_xlfn.RANK.EQ(Einzelschützen[[#This Row],[Junioren]],Einzelschützen[[#All],[Junioren]])+ROW(Einzelschützen[[#This Row],[Rang Junioren]])/1000,"")</f>
        <v/>
      </c>
      <c r="X90" t="str">
        <f>IF(Einzelschützen[[#This Row],[Pistole]]&gt;0,_xlfn.RANK.EQ(Einzelschützen[[#This Row],[Pistole]],Einzelschützen[[#All],[Pistole]])+ROW(Einzelschützen[[#This Row],[Rang Pistole]])/1000,"")</f>
        <v/>
      </c>
    </row>
    <row r="91">
      <c r="A91" t="e">
        <f ca="1">MAX(Einzelschützen[[#This Row],[Rang Schüler]:[Rang Pistole]])</f>
        <v>#N/A</v>
      </c>
      <c r="B9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 xml:space="preserve">Tanner, Mia 2010 713 Memmingen Jugend</v>
      </c>
      <c r="C91" t="s">
        <v>133</v>
      </c>
      <c r="D91" t="str">
        <f>VLOOKUP(LEFT(Einzelschützen[[#This Row],[Schütze]],1),Klasse,2,FALSE)</f>
        <v>Jugend</v>
      </c>
      <c r="E91" t="s">
        <v>218</v>
      </c>
      <c r="F91" t="str">
        <f t="shared" ca="1" si="10"/>
        <v>Tanner</v>
      </c>
      <c r="G91" t="str">
        <f t="shared" ca="1" si="11"/>
        <v>Mia</v>
      </c>
      <c r="H91">
        <f t="shared" ca="1" si="12"/>
        <v>2010</v>
      </c>
      <c r="I91" t="str">
        <f t="shared" ca="1" si="13"/>
        <v/>
      </c>
      <c r="J91">
        <f t="shared" ca="1" si="14"/>
        <v>354</v>
      </c>
      <c r="K91" t="str">
        <f t="shared" ca="1" si="9"/>
        <v xml:space="preserve">713 Memmingen</v>
      </c>
      <c r="L91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Tanner, Mia 2010 713 Memmingen Jugend</v>
      </c>
      <c r="M91" s="81">
        <f ca="1">_xlfn.NUMBERVALUE(LEFT(Einzelschützen[[#This Row],[Gau]],3))</f>
        <v>713</v>
      </c>
      <c r="N91">
        <f ca="1">COUNTIF(Einzelschützen[[#All],[ID Schütze]],Einzelschützen[[#This Row],[ID Schütze]])</f>
        <v>4</v>
      </c>
      <c r="O91">
        <f ca="1">IF(Einzelschützen[[#This Row],[Anzahl]]=2,IF(Einzelschützen[[#This Row],[Rückkampf]]=0,VLOOKUP(Einzelschützen[[#This Row],[ID Schütze]],Einzelschützen[],9,FALSE),0),Einzelschützen[[#This Row],[Rückkampf]])</f>
        <v>354</v>
      </c>
      <c r="P91">
        <f ca="1">IF(Einzelschützen[[#This Row],[Vorkampf]]="",Einzelschützen[[#This Row],[Rückkampf Schütze]],Einzelschützen[[#This Row],[Vorkampf]]+Einzelschützen[[#This Row],[Rückkampf Schütze]])</f>
        <v>354</v>
      </c>
      <c r="Q91">
        <f ca="1">IF(Einzelschützen[[#This Row],[Klasse]]=Einzelschützen[[#Headers],[Schüler]],Einzelschützen[[#This Row],[Gesamt]],0)</f>
        <v>0</v>
      </c>
      <c r="R91">
        <f>IF(Einzelschützen[[#This Row],[Klasse]]=Einzelschützen[[#Headers],[Jugend]],Einzelschützen[[#This Row],[Gesamt]],0)</f>
        <v>354</v>
      </c>
      <c r="S91">
        <f>IF(Einzelschützen[[#This Row],[Klasse]]=Einzelschützen[[#Headers],[Junioren]],Einzelschützen[[#This Row],[Gesamt]],0)</f>
        <v>0</v>
      </c>
      <c r="T91">
        <f>IF(Einzelschützen[[#This Row],[Klasse]]=Einzelschützen[[#Headers],[Pistole]],Einzelschützen[[#This Row],[Gesamt]],0)</f>
        <v>0</v>
      </c>
      <c r="U91" t="str">
        <f ca="1">IF(Einzelschützen[[#This Row],[Schüler]]&gt;0,_xlfn.RANK.EQ(Einzelschützen[[#This Row],[Schüler]],Einzelschützen[[#All],[Schüler]])+ROW(Einzelschützen[[#This Row],[Rang Schüler]])/1000,"")</f>
        <v/>
      </c>
      <c r="V91" t="e">
        <f>IF(Einzelschützen[[#This Row],[Jugend]]&gt;0,_xlfn.RANK.EQ(Einzelschützen[[#This Row],[Jugend]],Einzelschützen[[#All],[Jugend]])+ROW(Einzelschützen[[#This Row],[Rang Jugend]])/1000,"")</f>
        <v>#N/A</v>
      </c>
      <c r="W91" t="str">
        <f>IF(Einzelschützen[[#This Row],[Junioren]]&gt;0,_xlfn.RANK.EQ(Einzelschützen[[#This Row],[Junioren]],Einzelschützen[[#All],[Junioren]])+ROW(Einzelschützen[[#This Row],[Rang Junioren]])/1000,"")</f>
        <v/>
      </c>
      <c r="X91" t="str">
        <f>IF(Einzelschützen[[#This Row],[Pistole]]&gt;0,_xlfn.RANK.EQ(Einzelschützen[[#This Row],[Pistole]],Einzelschützen[[#All],[Pistole]])+ROW(Einzelschützen[[#This Row],[Rang Pistole]])/1000,"")</f>
        <v/>
      </c>
    </row>
    <row r="92">
      <c r="A92" t="e">
        <f ca="1">MAX(Einzelschützen[[#This Row],[Rang Schüler]:[Rang Pistole]])</f>
        <v>#N/A</v>
      </c>
      <c r="B92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 xml:space="preserve">Schobloch, Emily 2011 713 Memmingen Jugend</v>
      </c>
      <c r="C92" t="s">
        <v>139</v>
      </c>
      <c r="D92" t="str">
        <f>VLOOKUP(LEFT(Einzelschützen[[#This Row],[Schütze]],1),Klasse,2,FALSE)</f>
        <v>Jugend</v>
      </c>
      <c r="E92" t="s">
        <v>218</v>
      </c>
      <c r="F92" t="str">
        <f t="shared" ca="1" si="10"/>
        <v>Schobloch</v>
      </c>
      <c r="G92" t="str">
        <f t="shared" ca="1" si="11"/>
        <v>Emily</v>
      </c>
      <c r="H92">
        <f t="shared" ca="1" si="12"/>
        <v>2011</v>
      </c>
      <c r="I92" t="str">
        <f t="shared" ca="1" si="13"/>
        <v/>
      </c>
      <c r="J92">
        <f t="shared" ca="1" si="14"/>
        <v>370</v>
      </c>
      <c r="K92" t="str">
        <f t="shared" ca="1" si="9"/>
        <v xml:space="preserve">713 Memmingen</v>
      </c>
      <c r="L92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Schobloch, Emily 2011 713 Memmingen Jugend</v>
      </c>
      <c r="M92" s="81">
        <f ca="1">_xlfn.NUMBERVALUE(LEFT(Einzelschützen[[#This Row],[Gau]],3))</f>
        <v>713</v>
      </c>
      <c r="N92">
        <f ca="1">COUNTIF(Einzelschützen[[#All],[ID Schütze]],Einzelschützen[[#This Row],[ID Schütze]])</f>
        <v>4</v>
      </c>
      <c r="O92">
        <f ca="1">IF(Einzelschützen[[#This Row],[Anzahl]]=2,IF(Einzelschützen[[#This Row],[Rückkampf]]=0,VLOOKUP(Einzelschützen[[#This Row],[ID Schütze]],Einzelschützen[],9,FALSE),0),Einzelschützen[[#This Row],[Rückkampf]])</f>
        <v>370</v>
      </c>
      <c r="P92">
        <f ca="1">IF(Einzelschützen[[#This Row],[Vorkampf]]="",Einzelschützen[[#This Row],[Rückkampf Schütze]],Einzelschützen[[#This Row],[Vorkampf]]+Einzelschützen[[#This Row],[Rückkampf Schütze]])</f>
        <v>370</v>
      </c>
      <c r="Q92">
        <f ca="1">IF(Einzelschützen[[#This Row],[Klasse]]=Einzelschützen[[#Headers],[Schüler]],Einzelschützen[[#This Row],[Gesamt]],0)</f>
        <v>0</v>
      </c>
      <c r="R92">
        <f>IF(Einzelschützen[[#This Row],[Klasse]]=Einzelschützen[[#Headers],[Jugend]],Einzelschützen[[#This Row],[Gesamt]],0)</f>
        <v>370</v>
      </c>
      <c r="S92">
        <f>IF(Einzelschützen[[#This Row],[Klasse]]=Einzelschützen[[#Headers],[Junioren]],Einzelschützen[[#This Row],[Gesamt]],0)</f>
        <v>0</v>
      </c>
      <c r="T92">
        <f>IF(Einzelschützen[[#This Row],[Klasse]]=Einzelschützen[[#Headers],[Pistole]],Einzelschützen[[#This Row],[Gesamt]],0)</f>
        <v>0</v>
      </c>
      <c r="U92" t="str">
        <f ca="1">IF(Einzelschützen[[#This Row],[Schüler]]&gt;0,_xlfn.RANK.EQ(Einzelschützen[[#This Row],[Schüler]],Einzelschützen[[#All],[Schüler]])+ROW(Einzelschützen[[#This Row],[Rang Schüler]])/1000,"")</f>
        <v/>
      </c>
      <c r="V92" t="e">
        <f>IF(Einzelschützen[[#This Row],[Jugend]]&gt;0,_xlfn.RANK.EQ(Einzelschützen[[#This Row],[Jugend]],Einzelschützen[[#All],[Jugend]])+ROW(Einzelschützen[[#This Row],[Rang Jugend]])/1000,"")</f>
        <v>#N/A</v>
      </c>
      <c r="W92" t="str">
        <f>IF(Einzelschützen[[#This Row],[Junioren]]&gt;0,_xlfn.RANK.EQ(Einzelschützen[[#This Row],[Junioren]],Einzelschützen[[#All],[Junioren]])+ROW(Einzelschützen[[#This Row],[Rang Junioren]])/1000,"")</f>
        <v/>
      </c>
      <c r="X92" t="str">
        <f>IF(Einzelschützen[[#This Row],[Pistole]]&gt;0,_xlfn.RANK.EQ(Einzelschützen[[#This Row],[Pistole]],Einzelschützen[[#All],[Pistole]])+ROW(Einzelschützen[[#This Row],[Rang Pistole]])/1000,"")</f>
        <v/>
      </c>
    </row>
    <row r="93">
      <c r="A93">
        <f ca="1">MAX(Einzelschützen[[#This Row],[Rang Schüler]:[Rang Pistole]])</f>
        <v>0</v>
      </c>
      <c r="B93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 xml:space="preserve">Büchler, Nina 2011 713 Memmingen Jugend</v>
      </c>
      <c r="C93" t="s">
        <v>145</v>
      </c>
      <c r="D93" t="str">
        <f>VLOOKUP(LEFT(Einzelschützen[[#This Row],[Schütze]],1),Klasse,2,FALSE)</f>
        <v>Jugend</v>
      </c>
      <c r="E93" t="s">
        <v>218</v>
      </c>
      <c r="F93" t="str">
        <f t="shared" ca="1" si="10"/>
        <v>Büchler</v>
      </c>
      <c r="G93" t="str">
        <f t="shared" ca="1" si="11"/>
        <v>Nina</v>
      </c>
      <c r="H93">
        <f t="shared" ca="1" si="12"/>
        <v>2011</v>
      </c>
      <c r="I93" t="str">
        <f t="shared" ca="1" si="13"/>
        <v/>
      </c>
      <c r="J93">
        <f t="shared" ca="1" si="14"/>
        <v>315</v>
      </c>
      <c r="K93" t="str">
        <f t="shared" ca="1" si="9"/>
        <v xml:space="preserve">713 Memmingen</v>
      </c>
      <c r="L93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Büchler, Nina 2011 713 Memmingen Jugend</v>
      </c>
      <c r="M93" s="81">
        <f ca="1">_xlfn.NUMBERVALUE(LEFT(Einzelschützen[[#This Row],[Gau]],3))</f>
        <v>713</v>
      </c>
      <c r="N93">
        <f ca="1">COUNTIF(Einzelschützen[[#All],[ID Schütze]],Einzelschützen[[#This Row],[ID Schütze]])</f>
        <v>2</v>
      </c>
      <c r="O93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93">
        <f ca="1">IF(Einzelschützen[[#This Row],[Vorkampf]]="",Einzelschützen[[#This Row],[Rückkampf Schütze]],Einzelschützen[[#This Row],[Vorkampf]]+Einzelschützen[[#This Row],[Rückkampf Schütze]])</f>
        <v>0</v>
      </c>
      <c r="Q93">
        <f ca="1">IF(Einzelschützen[[#This Row],[Klasse]]=Einzelschützen[[#Headers],[Schüler]],Einzelschützen[[#This Row],[Gesamt]],0)</f>
        <v>0</v>
      </c>
      <c r="R93">
        <f>IF(Einzelschützen[[#This Row],[Klasse]]=Einzelschützen[[#Headers],[Jugend]],Einzelschützen[[#This Row],[Gesamt]],0)</f>
        <v>0</v>
      </c>
      <c r="S93">
        <f>IF(Einzelschützen[[#This Row],[Klasse]]=Einzelschützen[[#Headers],[Junioren]],Einzelschützen[[#This Row],[Gesamt]],0)</f>
        <v>0</v>
      </c>
      <c r="T93">
        <f>IF(Einzelschützen[[#This Row],[Klasse]]=Einzelschützen[[#Headers],[Pistole]],Einzelschützen[[#This Row],[Gesamt]],0)</f>
        <v>0</v>
      </c>
      <c r="U93" t="str">
        <f ca="1">IF(Einzelschützen[[#This Row],[Schüler]]&gt;0,_xlfn.RANK.EQ(Einzelschützen[[#This Row],[Schüler]],Einzelschützen[[#All],[Schüler]])+ROW(Einzelschützen[[#This Row],[Rang Schüler]])/1000,"")</f>
        <v/>
      </c>
      <c r="V93" t="str">
        <f>IF(Einzelschützen[[#This Row],[Jugend]]&gt;0,_xlfn.RANK.EQ(Einzelschützen[[#This Row],[Jugend]],Einzelschützen[[#All],[Jugend]])+ROW(Einzelschützen[[#This Row],[Rang Jugend]])/1000,"")</f>
        <v/>
      </c>
      <c r="W93" t="str">
        <f>IF(Einzelschützen[[#This Row],[Junioren]]&gt;0,_xlfn.RANK.EQ(Einzelschützen[[#This Row],[Junioren]],Einzelschützen[[#All],[Junioren]])+ROW(Einzelschützen[[#This Row],[Rang Junioren]])/1000,"")</f>
        <v/>
      </c>
      <c r="X93" t="str">
        <f>IF(Einzelschützen[[#This Row],[Pistole]]&gt;0,_xlfn.RANK.EQ(Einzelschützen[[#This Row],[Pistole]],Einzelschützen[[#All],[Pistole]])+ROW(Einzelschützen[[#This Row],[Rang Pistole]])/1000,"")</f>
        <v/>
      </c>
    </row>
    <row r="94">
      <c r="A94">
        <f ca="1">MAX(Einzelschützen[[#This Row],[Rang Schüler]:[Rang Pistole]])</f>
        <v>6.0940000000000003</v>
      </c>
      <c r="B94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94" t="s">
        <v>151</v>
      </c>
      <c r="D94" t="str">
        <f>VLOOKUP(LEFT(Einzelschützen[[#This Row],[Schütze]],1),Klasse,2,FALSE)</f>
        <v>Junioren</v>
      </c>
      <c r="E94" t="s">
        <v>47</v>
      </c>
      <c r="F94" t="str">
        <f t="shared" ca="1" si="10"/>
        <v>Seitel</v>
      </c>
      <c r="G94" t="str">
        <f t="shared" ca="1" si="11"/>
        <v>Mandy</v>
      </c>
      <c r="H94">
        <f t="shared" ca="1" si="12"/>
        <v>2009</v>
      </c>
      <c r="I94">
        <f t="shared" ca="1" si="13"/>
        <v>384</v>
      </c>
      <c r="J94">
        <f t="shared" ca="1" si="14"/>
        <v>0</v>
      </c>
      <c r="K94" t="str">
        <f t="shared" ca="1" si="9"/>
        <v xml:space="preserve">713 Memmingen</v>
      </c>
      <c r="L94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Seitel, Mandy 2009 713 Memmingen Junioren</v>
      </c>
      <c r="M94" s="81">
        <f ca="1">_xlfn.NUMBERVALUE(LEFT(Einzelschützen[[#This Row],[Gau]],3))</f>
        <v>713</v>
      </c>
      <c r="N94">
        <f ca="1">COUNTIF(Einzelschützen[[#All],[ID Schütze]],Einzelschützen[[#This Row],[ID Schütze]])</f>
        <v>3</v>
      </c>
      <c r="O94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94">
        <f ca="1">IF(Einzelschützen[[#This Row],[Vorkampf]]="",Einzelschützen[[#This Row],[Rückkampf Schütze]],Einzelschützen[[#This Row],[Vorkampf]]+Einzelschützen[[#This Row],[Rückkampf Schütze]])</f>
        <v>384</v>
      </c>
      <c r="Q94">
        <f ca="1">IF(Einzelschützen[[#This Row],[Klasse]]=Einzelschützen[[#Headers],[Schüler]],Einzelschützen[[#This Row],[Gesamt]],0)</f>
        <v>0</v>
      </c>
      <c r="R94">
        <f>IF(Einzelschützen[[#This Row],[Klasse]]=Einzelschützen[[#Headers],[Jugend]],Einzelschützen[[#This Row],[Gesamt]],0)</f>
        <v>0</v>
      </c>
      <c r="S94">
        <f>IF(Einzelschützen[[#This Row],[Klasse]]=Einzelschützen[[#Headers],[Junioren]],Einzelschützen[[#This Row],[Gesamt]],0)</f>
        <v>384</v>
      </c>
      <c r="T94">
        <f>IF(Einzelschützen[[#This Row],[Klasse]]=Einzelschützen[[#Headers],[Pistole]],Einzelschützen[[#This Row],[Gesamt]],0)</f>
        <v>0</v>
      </c>
      <c r="U94" t="str">
        <f ca="1">IF(Einzelschützen[[#This Row],[Schüler]]&gt;0,_xlfn.RANK.EQ(Einzelschützen[[#This Row],[Schüler]],Einzelschützen[[#All],[Schüler]])+ROW(Einzelschützen[[#This Row],[Rang Schüler]])/1000,"")</f>
        <v/>
      </c>
      <c r="V94" t="str">
        <f>IF(Einzelschützen[[#This Row],[Jugend]]&gt;0,_xlfn.RANK.EQ(Einzelschützen[[#This Row],[Jugend]],Einzelschützen[[#All],[Jugend]])+ROW(Einzelschützen[[#This Row],[Rang Jugend]])/1000,"")</f>
        <v/>
      </c>
      <c r="W94">
        <f>IF(Einzelschützen[[#This Row],[Junioren]]&gt;0,_xlfn.RANK.EQ(Einzelschützen[[#This Row],[Junioren]],Einzelschützen[[#All],[Junioren]])+ROW(Einzelschützen[[#This Row],[Rang Junioren]])/1000,"")</f>
        <v>6.0940000000000003</v>
      </c>
      <c r="X94" t="str">
        <f>IF(Einzelschützen[[#This Row],[Pistole]]&gt;0,_xlfn.RANK.EQ(Einzelschützen[[#This Row],[Pistole]],Einzelschützen[[#All],[Pistole]])+ROW(Einzelschützen[[#This Row],[Rang Pistole]])/1000,"")</f>
        <v/>
      </c>
    </row>
    <row r="95">
      <c r="A95">
        <f ca="1">MAX(Einzelschützen[[#This Row],[Rang Schüler]:[Rang Pistole]])</f>
        <v>7.0949999999999998</v>
      </c>
      <c r="B95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95" t="s">
        <v>157</v>
      </c>
      <c r="D95" t="str">
        <f>VLOOKUP(LEFT(Einzelschützen[[#This Row],[Schütze]],1),Klasse,2,FALSE)</f>
        <v>Junioren</v>
      </c>
      <c r="E95" t="s">
        <v>47</v>
      </c>
      <c r="F95" t="str">
        <f t="shared" ca="1" si="10"/>
        <v>Rothenhäusler</v>
      </c>
      <c r="G95" t="str">
        <f t="shared" ca="1" si="11"/>
        <v>Amelie</v>
      </c>
      <c r="H95">
        <f t="shared" ca="1" si="12"/>
        <v>2008</v>
      </c>
      <c r="I95">
        <f t="shared" ca="1" si="13"/>
        <v>382</v>
      </c>
      <c r="J95">
        <f t="shared" ca="1" si="14"/>
        <v>0</v>
      </c>
      <c r="K95" t="str">
        <f t="shared" ca="1" si="9"/>
        <v xml:space="preserve">713 Memmingen</v>
      </c>
      <c r="L95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Rothenhäusler, Amelie 2008 713 Memmingen Junioren</v>
      </c>
      <c r="M95" s="81">
        <f ca="1">_xlfn.NUMBERVALUE(LEFT(Einzelschützen[[#This Row],[Gau]],3))</f>
        <v>713</v>
      </c>
      <c r="N95">
        <f ca="1">COUNTIF(Einzelschützen[[#All],[ID Schütze]],Einzelschützen[[#This Row],[ID Schütze]])</f>
        <v>3</v>
      </c>
      <c r="O95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95">
        <f ca="1">IF(Einzelschützen[[#This Row],[Vorkampf]]="",Einzelschützen[[#This Row],[Rückkampf Schütze]],Einzelschützen[[#This Row],[Vorkampf]]+Einzelschützen[[#This Row],[Rückkampf Schütze]])</f>
        <v>382</v>
      </c>
      <c r="Q95">
        <f ca="1">IF(Einzelschützen[[#This Row],[Klasse]]=Einzelschützen[[#Headers],[Schüler]],Einzelschützen[[#This Row],[Gesamt]],0)</f>
        <v>0</v>
      </c>
      <c r="R95">
        <f>IF(Einzelschützen[[#This Row],[Klasse]]=Einzelschützen[[#Headers],[Jugend]],Einzelschützen[[#This Row],[Gesamt]],0)</f>
        <v>0</v>
      </c>
      <c r="S95">
        <f>IF(Einzelschützen[[#This Row],[Klasse]]=Einzelschützen[[#Headers],[Junioren]],Einzelschützen[[#This Row],[Gesamt]],0)</f>
        <v>382</v>
      </c>
      <c r="T95">
        <f>IF(Einzelschützen[[#This Row],[Klasse]]=Einzelschützen[[#Headers],[Pistole]],Einzelschützen[[#This Row],[Gesamt]],0)</f>
        <v>0</v>
      </c>
      <c r="U95" t="str">
        <f ca="1">IF(Einzelschützen[[#This Row],[Schüler]]&gt;0,_xlfn.RANK.EQ(Einzelschützen[[#This Row],[Schüler]],Einzelschützen[[#All],[Schüler]])+ROW(Einzelschützen[[#This Row],[Rang Schüler]])/1000,"")</f>
        <v/>
      </c>
      <c r="V95" t="str">
        <f>IF(Einzelschützen[[#This Row],[Jugend]]&gt;0,_xlfn.RANK.EQ(Einzelschützen[[#This Row],[Jugend]],Einzelschützen[[#All],[Jugend]])+ROW(Einzelschützen[[#This Row],[Rang Jugend]])/1000,"")</f>
        <v/>
      </c>
      <c r="W95">
        <f>IF(Einzelschützen[[#This Row],[Junioren]]&gt;0,_xlfn.RANK.EQ(Einzelschützen[[#This Row],[Junioren]],Einzelschützen[[#All],[Junioren]])+ROW(Einzelschützen[[#This Row],[Rang Junioren]])/1000,"")</f>
        <v>7.0949999999999998</v>
      </c>
      <c r="X95" t="str">
        <f>IF(Einzelschützen[[#This Row],[Pistole]]&gt;0,_xlfn.RANK.EQ(Einzelschützen[[#This Row],[Pistole]],Einzelschützen[[#All],[Pistole]])+ROW(Einzelschützen[[#This Row],[Rang Pistole]])/1000,"")</f>
        <v/>
      </c>
    </row>
    <row r="96">
      <c r="A96">
        <f ca="1">MAX(Einzelschützen[[#This Row],[Rang Schüler]:[Rang Pistole]])</f>
        <v>14.096</v>
      </c>
      <c r="B96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96" t="s">
        <v>163</v>
      </c>
      <c r="D96" t="str">
        <f>VLOOKUP(LEFT(Einzelschützen[[#This Row],[Schütze]],1),Klasse,2,FALSE)</f>
        <v>Junioren</v>
      </c>
      <c r="E96" t="s">
        <v>47</v>
      </c>
      <c r="F96" t="str">
        <f t="shared" ca="1" si="10"/>
        <v>Angele</v>
      </c>
      <c r="G96" t="str">
        <f t="shared" ca="1" si="11"/>
        <v>Regina</v>
      </c>
      <c r="H96">
        <f t="shared" ca="1" si="12"/>
        <v>2006</v>
      </c>
      <c r="I96">
        <f t="shared" ca="1" si="13"/>
        <v>375</v>
      </c>
      <c r="J96">
        <f t="shared" ca="1" si="14"/>
        <v>0</v>
      </c>
      <c r="K96" t="str">
        <f t="shared" ca="1" si="9"/>
        <v xml:space="preserve">713 Memmingen</v>
      </c>
      <c r="L96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Angele, Regina 2006 713 Memmingen Junioren</v>
      </c>
      <c r="M96" s="81">
        <f ca="1">_xlfn.NUMBERVALUE(LEFT(Einzelschützen[[#This Row],[Gau]],3))</f>
        <v>713</v>
      </c>
      <c r="N96">
        <f ca="1">COUNTIF(Einzelschützen[[#All],[ID Schütze]],Einzelschützen[[#This Row],[ID Schütze]])</f>
        <v>3</v>
      </c>
      <c r="O96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96">
        <f ca="1">IF(Einzelschützen[[#This Row],[Vorkampf]]="",Einzelschützen[[#This Row],[Rückkampf Schütze]],Einzelschützen[[#This Row],[Vorkampf]]+Einzelschützen[[#This Row],[Rückkampf Schütze]])</f>
        <v>375</v>
      </c>
      <c r="Q96">
        <f ca="1">IF(Einzelschützen[[#This Row],[Klasse]]=Einzelschützen[[#Headers],[Schüler]],Einzelschützen[[#This Row],[Gesamt]],0)</f>
        <v>0</v>
      </c>
      <c r="R96">
        <f>IF(Einzelschützen[[#This Row],[Klasse]]=Einzelschützen[[#Headers],[Jugend]],Einzelschützen[[#This Row],[Gesamt]],0)</f>
        <v>0</v>
      </c>
      <c r="S96">
        <f>IF(Einzelschützen[[#This Row],[Klasse]]=Einzelschützen[[#Headers],[Junioren]],Einzelschützen[[#This Row],[Gesamt]],0)</f>
        <v>375</v>
      </c>
      <c r="T96">
        <f>IF(Einzelschützen[[#This Row],[Klasse]]=Einzelschützen[[#Headers],[Pistole]],Einzelschützen[[#This Row],[Gesamt]],0)</f>
        <v>0</v>
      </c>
      <c r="U96" t="str">
        <f ca="1">IF(Einzelschützen[[#This Row],[Schüler]]&gt;0,_xlfn.RANK.EQ(Einzelschützen[[#This Row],[Schüler]],Einzelschützen[[#All],[Schüler]])+ROW(Einzelschützen[[#This Row],[Rang Schüler]])/1000,"")</f>
        <v/>
      </c>
      <c r="V96" t="str">
        <f>IF(Einzelschützen[[#This Row],[Jugend]]&gt;0,_xlfn.RANK.EQ(Einzelschützen[[#This Row],[Jugend]],Einzelschützen[[#All],[Jugend]])+ROW(Einzelschützen[[#This Row],[Rang Jugend]])/1000,"")</f>
        <v/>
      </c>
      <c r="W96">
        <f>IF(Einzelschützen[[#This Row],[Junioren]]&gt;0,_xlfn.RANK.EQ(Einzelschützen[[#This Row],[Junioren]],Einzelschützen[[#All],[Junioren]])+ROW(Einzelschützen[[#This Row],[Rang Junioren]])/1000,"")</f>
        <v>14.096</v>
      </c>
      <c r="X96" t="str">
        <f>IF(Einzelschützen[[#This Row],[Pistole]]&gt;0,_xlfn.RANK.EQ(Einzelschützen[[#This Row],[Pistole]],Einzelschützen[[#All],[Pistole]])+ROW(Einzelschützen[[#This Row],[Rang Pistole]])/1000,"")</f>
        <v/>
      </c>
    </row>
    <row r="97">
      <c r="A97">
        <f ca="1">MAX(Einzelschützen[[#This Row],[Rang Schüler]:[Rang Pistole]])</f>
        <v>22.097000000000001</v>
      </c>
      <c r="B97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97" t="s">
        <v>168</v>
      </c>
      <c r="D97" t="str">
        <f>VLOOKUP(LEFT(Einzelschützen[[#This Row],[Schütze]],1),Klasse,2,FALSE)</f>
        <v>Junioren</v>
      </c>
      <c r="E97" t="s">
        <v>47</v>
      </c>
      <c r="F97" t="str">
        <f t="shared" ca="1" si="10"/>
        <v>Wipijewski</v>
      </c>
      <c r="G97" t="str">
        <f t="shared" ca="1" si="11"/>
        <v>Magdalena</v>
      </c>
      <c r="H97">
        <f t="shared" ca="1" si="12"/>
        <v>2009</v>
      </c>
      <c r="I97">
        <f t="shared" ca="1" si="13"/>
        <v>367</v>
      </c>
      <c r="J97">
        <f t="shared" ca="1" si="14"/>
        <v>0</v>
      </c>
      <c r="K97" t="str">
        <f t="shared" ca="1" si="9"/>
        <v xml:space="preserve">713 Memmingen</v>
      </c>
      <c r="L97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Wipijewski, Magdalena 2009 713 Memmingen Junioren</v>
      </c>
      <c r="M97" s="81">
        <f ca="1">_xlfn.NUMBERVALUE(LEFT(Einzelschützen[[#This Row],[Gau]],3))</f>
        <v>713</v>
      </c>
      <c r="N97">
        <f ca="1">COUNTIF(Einzelschützen[[#All],[ID Schütze]],Einzelschützen[[#This Row],[ID Schütze]])</f>
        <v>3</v>
      </c>
      <c r="O97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97">
        <f ca="1">IF(Einzelschützen[[#This Row],[Vorkampf]]="",Einzelschützen[[#This Row],[Rückkampf Schütze]],Einzelschützen[[#This Row],[Vorkampf]]+Einzelschützen[[#This Row],[Rückkampf Schütze]])</f>
        <v>367</v>
      </c>
      <c r="Q97">
        <f ca="1">IF(Einzelschützen[[#This Row],[Klasse]]=Einzelschützen[[#Headers],[Schüler]],Einzelschützen[[#This Row],[Gesamt]],0)</f>
        <v>0</v>
      </c>
      <c r="R97">
        <f>IF(Einzelschützen[[#This Row],[Klasse]]=Einzelschützen[[#Headers],[Jugend]],Einzelschützen[[#This Row],[Gesamt]],0)</f>
        <v>0</v>
      </c>
      <c r="S97">
        <f>IF(Einzelschützen[[#This Row],[Klasse]]=Einzelschützen[[#Headers],[Junioren]],Einzelschützen[[#This Row],[Gesamt]],0)</f>
        <v>367</v>
      </c>
      <c r="T97">
        <f>IF(Einzelschützen[[#This Row],[Klasse]]=Einzelschützen[[#Headers],[Pistole]],Einzelschützen[[#This Row],[Gesamt]],0)</f>
        <v>0</v>
      </c>
      <c r="U97" t="str">
        <f ca="1">IF(Einzelschützen[[#This Row],[Schüler]]&gt;0,_xlfn.RANK.EQ(Einzelschützen[[#This Row],[Schüler]],Einzelschützen[[#All],[Schüler]])+ROW(Einzelschützen[[#This Row],[Rang Schüler]])/1000,"")</f>
        <v/>
      </c>
      <c r="V97" t="str">
        <f>IF(Einzelschützen[[#This Row],[Jugend]]&gt;0,_xlfn.RANK.EQ(Einzelschützen[[#This Row],[Jugend]],Einzelschützen[[#All],[Jugend]])+ROW(Einzelschützen[[#This Row],[Rang Jugend]])/1000,"")</f>
        <v/>
      </c>
      <c r="W97">
        <f>IF(Einzelschützen[[#This Row],[Junioren]]&gt;0,_xlfn.RANK.EQ(Einzelschützen[[#This Row],[Junioren]],Einzelschützen[[#All],[Junioren]])+ROW(Einzelschützen[[#This Row],[Rang Junioren]])/1000,"")</f>
        <v>22.097000000000001</v>
      </c>
      <c r="X97" t="str">
        <f>IF(Einzelschützen[[#This Row],[Pistole]]&gt;0,_xlfn.RANK.EQ(Einzelschützen[[#This Row],[Pistole]],Einzelschützen[[#All],[Pistole]])+ROW(Einzelschützen[[#This Row],[Rang Pistole]])/1000,"")</f>
        <v/>
      </c>
    </row>
    <row r="98">
      <c r="A98">
        <f ca="1">MAX(Einzelschützen[[#This Row],[Rang Schüler]:[Rang Pistole]])</f>
        <v>28.097999999999999</v>
      </c>
      <c r="B98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98" t="s">
        <v>174</v>
      </c>
      <c r="D98" t="str">
        <f>VLOOKUP(LEFT(Einzelschützen[[#This Row],[Schütze]],1),Klasse,2,FALSE)</f>
        <v>Junioren</v>
      </c>
      <c r="E98" t="s">
        <v>47</v>
      </c>
      <c r="F98" t="str">
        <f t="shared" ca="1" si="10"/>
        <v>Negele</v>
      </c>
      <c r="G98" t="str">
        <f t="shared" ca="1" si="11"/>
        <v>Matthias</v>
      </c>
      <c r="H98">
        <f t="shared" ca="1" si="12"/>
        <v>2009</v>
      </c>
      <c r="I98">
        <f t="shared" ca="1" si="13"/>
        <v>353</v>
      </c>
      <c r="J98">
        <f t="shared" ca="1" si="14"/>
        <v>0</v>
      </c>
      <c r="K98" t="str">
        <f t="shared" ref="K98:K121" ca="1" si="15">INDIRECT("Gau_"&amp;RIGHT(LEFT(C98,2),1))</f>
        <v xml:space="preserve">713 Memmingen</v>
      </c>
      <c r="L98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Negele, Matthias 2009 713 Memmingen Junioren</v>
      </c>
      <c r="M98" s="81">
        <f ca="1">_xlfn.NUMBERVALUE(LEFT(Einzelschützen[[#This Row],[Gau]],3))</f>
        <v>713</v>
      </c>
      <c r="N98">
        <f ca="1">COUNTIF(Einzelschützen[[#All],[ID Schütze]],Einzelschützen[[#This Row],[ID Schütze]])</f>
        <v>3</v>
      </c>
      <c r="O98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98">
        <f ca="1">IF(Einzelschützen[[#This Row],[Vorkampf]]="",Einzelschützen[[#This Row],[Rückkampf Schütze]],Einzelschützen[[#This Row],[Vorkampf]]+Einzelschützen[[#This Row],[Rückkampf Schütze]])</f>
        <v>353</v>
      </c>
      <c r="Q98">
        <f ca="1">IF(Einzelschützen[[#This Row],[Klasse]]=Einzelschützen[[#Headers],[Schüler]],Einzelschützen[[#This Row],[Gesamt]],0)</f>
        <v>0</v>
      </c>
      <c r="R98">
        <f>IF(Einzelschützen[[#This Row],[Klasse]]=Einzelschützen[[#Headers],[Jugend]],Einzelschützen[[#This Row],[Gesamt]],0)</f>
        <v>0</v>
      </c>
      <c r="S98">
        <f>IF(Einzelschützen[[#This Row],[Klasse]]=Einzelschützen[[#Headers],[Junioren]],Einzelschützen[[#This Row],[Gesamt]],0)</f>
        <v>353</v>
      </c>
      <c r="T98">
        <f>IF(Einzelschützen[[#This Row],[Klasse]]=Einzelschützen[[#Headers],[Pistole]],Einzelschützen[[#This Row],[Gesamt]],0)</f>
        <v>0</v>
      </c>
      <c r="U98" t="str">
        <f ca="1">IF(Einzelschützen[[#This Row],[Schüler]]&gt;0,_xlfn.RANK.EQ(Einzelschützen[[#This Row],[Schüler]],Einzelschützen[[#All],[Schüler]])+ROW(Einzelschützen[[#This Row],[Rang Schüler]])/1000,"")</f>
        <v/>
      </c>
      <c r="V98" t="str">
        <f>IF(Einzelschützen[[#This Row],[Jugend]]&gt;0,_xlfn.RANK.EQ(Einzelschützen[[#This Row],[Jugend]],Einzelschützen[[#All],[Jugend]])+ROW(Einzelschützen[[#This Row],[Rang Jugend]])/1000,"")</f>
        <v/>
      </c>
      <c r="W98">
        <f>IF(Einzelschützen[[#This Row],[Junioren]]&gt;0,_xlfn.RANK.EQ(Einzelschützen[[#This Row],[Junioren]],Einzelschützen[[#All],[Junioren]])+ROW(Einzelschützen[[#This Row],[Rang Junioren]])/1000,"")</f>
        <v>28.097999999999999</v>
      </c>
      <c r="X98" t="str">
        <f>IF(Einzelschützen[[#This Row],[Pistole]]&gt;0,_xlfn.RANK.EQ(Einzelschützen[[#This Row],[Pistole]],Einzelschützen[[#All],[Pistole]])+ROW(Einzelschützen[[#This Row],[Rang Pistole]])/1000,"")</f>
        <v/>
      </c>
    </row>
    <row r="99">
      <c r="A99">
        <f ca="1">MAX(Einzelschützen[[#This Row],[Rang Schüler]:[Rang Pistole]])</f>
        <v>29.099</v>
      </c>
      <c r="B99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99" t="s">
        <v>178</v>
      </c>
      <c r="D99" t="str">
        <f>VLOOKUP(LEFT(Einzelschützen[[#This Row],[Schütze]],1),Klasse,2,FALSE)</f>
        <v>Junioren</v>
      </c>
      <c r="E99" t="s">
        <v>47</v>
      </c>
      <c r="F99" t="str">
        <f t="shared" ca="1" si="10"/>
        <v>Kirchmaier</v>
      </c>
      <c r="G99" t="str">
        <f t="shared" ca="1" si="11"/>
        <v>Tanja</v>
      </c>
      <c r="H99">
        <f t="shared" ca="1" si="12"/>
        <v>2007</v>
      </c>
      <c r="I99">
        <f t="shared" ca="1" si="13"/>
        <v>350</v>
      </c>
      <c r="J99">
        <f t="shared" ca="1" si="14"/>
        <v>0</v>
      </c>
      <c r="K99" t="str">
        <f t="shared" ca="1" si="15"/>
        <v xml:space="preserve">713 Memmingen</v>
      </c>
      <c r="L99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Kirchmaier, Tanja 2007 713 Memmingen Junioren</v>
      </c>
      <c r="M99" s="81">
        <f ca="1">_xlfn.NUMBERVALUE(LEFT(Einzelschützen[[#This Row],[Gau]],3))</f>
        <v>713</v>
      </c>
      <c r="N99">
        <f ca="1">COUNTIF(Einzelschützen[[#All],[ID Schütze]],Einzelschützen[[#This Row],[ID Schütze]])</f>
        <v>3</v>
      </c>
      <c r="O99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99">
        <f ca="1">IF(Einzelschützen[[#This Row],[Vorkampf]]="",Einzelschützen[[#This Row],[Rückkampf Schütze]],Einzelschützen[[#This Row],[Vorkampf]]+Einzelschützen[[#This Row],[Rückkampf Schütze]])</f>
        <v>350</v>
      </c>
      <c r="Q99">
        <f ca="1">IF(Einzelschützen[[#This Row],[Klasse]]=Einzelschützen[[#Headers],[Schüler]],Einzelschützen[[#This Row],[Gesamt]],0)</f>
        <v>0</v>
      </c>
      <c r="R99">
        <f>IF(Einzelschützen[[#This Row],[Klasse]]=Einzelschützen[[#Headers],[Jugend]],Einzelschützen[[#This Row],[Gesamt]],0)</f>
        <v>0</v>
      </c>
      <c r="S99">
        <f>IF(Einzelschützen[[#This Row],[Klasse]]=Einzelschützen[[#Headers],[Junioren]],Einzelschützen[[#This Row],[Gesamt]],0)</f>
        <v>350</v>
      </c>
      <c r="T99">
        <f>IF(Einzelschützen[[#This Row],[Klasse]]=Einzelschützen[[#Headers],[Pistole]],Einzelschützen[[#This Row],[Gesamt]],0)</f>
        <v>0</v>
      </c>
      <c r="U99" t="str">
        <f ca="1">IF(Einzelschützen[[#This Row],[Schüler]]&gt;0,_xlfn.RANK.EQ(Einzelschützen[[#This Row],[Schüler]],Einzelschützen[[#All],[Schüler]])+ROW(Einzelschützen[[#This Row],[Rang Schüler]])/1000,"")</f>
        <v/>
      </c>
      <c r="V99" t="str">
        <f>IF(Einzelschützen[[#This Row],[Jugend]]&gt;0,_xlfn.RANK.EQ(Einzelschützen[[#This Row],[Jugend]],Einzelschützen[[#All],[Jugend]])+ROW(Einzelschützen[[#This Row],[Rang Jugend]])/1000,"")</f>
        <v/>
      </c>
      <c r="W99">
        <f>IF(Einzelschützen[[#This Row],[Junioren]]&gt;0,_xlfn.RANK.EQ(Einzelschützen[[#This Row],[Junioren]],Einzelschützen[[#All],[Junioren]])+ROW(Einzelschützen[[#This Row],[Rang Junioren]])/1000,"")</f>
        <v>29.099</v>
      </c>
      <c r="X99" t="str">
        <f>IF(Einzelschützen[[#This Row],[Pistole]]&gt;0,_xlfn.RANK.EQ(Einzelschützen[[#This Row],[Pistole]],Einzelschützen[[#All],[Pistole]])+ROW(Einzelschützen[[#This Row],[Rang Pistole]])/1000,"")</f>
        <v/>
      </c>
    </row>
    <row r="100">
      <c r="A100">
        <f ca="1">MAX(Einzelschützen[[#This Row],[Rang Schüler]:[Rang Pistole]])</f>
        <v>30.100000000000001</v>
      </c>
      <c r="B100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100" t="s">
        <v>184</v>
      </c>
      <c r="D100" t="str">
        <f>VLOOKUP(LEFT(Einzelschützen[[#This Row],[Schütze]],1),Klasse,2,FALSE)</f>
        <v>Junioren</v>
      </c>
      <c r="E100" t="s">
        <v>47</v>
      </c>
      <c r="F100" t="str">
        <f t="shared" ca="1" si="10"/>
        <v>Klein</v>
      </c>
      <c r="G100" t="str">
        <f t="shared" ca="1" si="11"/>
        <v>Johannes</v>
      </c>
      <c r="H100">
        <f t="shared" ca="1" si="12"/>
        <v>2008</v>
      </c>
      <c r="I100">
        <f t="shared" ca="1" si="13"/>
        <v>338</v>
      </c>
      <c r="J100">
        <f t="shared" ca="1" si="14"/>
        <v>0</v>
      </c>
      <c r="K100" t="str">
        <f t="shared" ca="1" si="15"/>
        <v xml:space="preserve">713 Memmingen</v>
      </c>
      <c r="L100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Klein, Johannes 2008 713 Memmingen Junioren</v>
      </c>
      <c r="M100" s="81">
        <f ca="1">_xlfn.NUMBERVALUE(LEFT(Einzelschützen[[#This Row],[Gau]],3))</f>
        <v>713</v>
      </c>
      <c r="N100">
        <f ca="1">COUNTIF(Einzelschützen[[#All],[ID Schütze]],Einzelschützen[[#This Row],[ID Schütze]])</f>
        <v>3</v>
      </c>
      <c r="O100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100">
        <f ca="1">IF(Einzelschützen[[#This Row],[Vorkampf]]="",Einzelschützen[[#This Row],[Rückkampf Schütze]],Einzelschützen[[#This Row],[Vorkampf]]+Einzelschützen[[#This Row],[Rückkampf Schütze]])</f>
        <v>338</v>
      </c>
      <c r="Q100">
        <f ca="1">IF(Einzelschützen[[#This Row],[Klasse]]=Einzelschützen[[#Headers],[Schüler]],Einzelschützen[[#This Row],[Gesamt]],0)</f>
        <v>0</v>
      </c>
      <c r="R100">
        <f>IF(Einzelschützen[[#This Row],[Klasse]]=Einzelschützen[[#Headers],[Jugend]],Einzelschützen[[#This Row],[Gesamt]],0)</f>
        <v>0</v>
      </c>
      <c r="S100">
        <f>IF(Einzelschützen[[#This Row],[Klasse]]=Einzelschützen[[#Headers],[Junioren]],Einzelschützen[[#This Row],[Gesamt]],0)</f>
        <v>338</v>
      </c>
      <c r="T100">
        <f>IF(Einzelschützen[[#This Row],[Klasse]]=Einzelschützen[[#Headers],[Pistole]],Einzelschützen[[#This Row],[Gesamt]],0)</f>
        <v>0</v>
      </c>
      <c r="U100" t="str">
        <f ca="1">IF(Einzelschützen[[#This Row],[Schüler]]&gt;0,_xlfn.RANK.EQ(Einzelschützen[[#This Row],[Schüler]],Einzelschützen[[#All],[Schüler]])+ROW(Einzelschützen[[#This Row],[Rang Schüler]])/1000,"")</f>
        <v/>
      </c>
      <c r="V100" t="str">
        <f>IF(Einzelschützen[[#This Row],[Jugend]]&gt;0,_xlfn.RANK.EQ(Einzelschützen[[#This Row],[Jugend]],Einzelschützen[[#All],[Jugend]])+ROW(Einzelschützen[[#This Row],[Rang Jugend]])/1000,"")</f>
        <v/>
      </c>
      <c r="W100">
        <f>IF(Einzelschützen[[#This Row],[Junioren]]&gt;0,_xlfn.RANK.EQ(Einzelschützen[[#This Row],[Junioren]],Einzelschützen[[#All],[Junioren]])+ROW(Einzelschützen[[#This Row],[Rang Junioren]])/1000,"")</f>
        <v>30.100000000000001</v>
      </c>
      <c r="X100" t="str">
        <f>IF(Einzelschützen[[#This Row],[Pistole]]&gt;0,_xlfn.RANK.EQ(Einzelschützen[[#This Row],[Pistole]],Einzelschützen[[#All],[Pistole]])+ROW(Einzelschützen[[#This Row],[Rang Pistole]])/1000,"")</f>
        <v/>
      </c>
    </row>
    <row r="101">
      <c r="A101">
        <f ca="1">MAX(Einzelschützen[[#This Row],[Rang Schüler]:[Rang Pistole]])</f>
        <v>0</v>
      </c>
      <c r="B10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101" t="s">
        <v>190</v>
      </c>
      <c r="D101" t="str">
        <f>VLOOKUP(LEFT(Einzelschützen[[#This Row],[Schütze]],1),Klasse,2,FALSE)</f>
        <v>Junioren</v>
      </c>
      <c r="E101" t="s">
        <v>47</v>
      </c>
      <c r="F101">
        <f t="shared" ca="1" si="10"/>
        <v>0</v>
      </c>
      <c r="G101">
        <f t="shared" ca="1" si="11"/>
        <v>0</v>
      </c>
      <c r="H101">
        <f t="shared" ca="1" si="12"/>
        <v>0</v>
      </c>
      <c r="I101">
        <f t="shared" ca="1" si="13"/>
        <v>0</v>
      </c>
      <c r="J101">
        <f t="shared" ca="1" si="14"/>
        <v>0</v>
      </c>
      <c r="K101" t="str">
        <f t="shared" ca="1" si="15"/>
        <v xml:space="preserve">713 Memmingen</v>
      </c>
      <c r="L101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0, 0 0 713 Memmingen Junioren</v>
      </c>
      <c r="M101" s="81">
        <f ca="1">_xlfn.NUMBERVALUE(LEFT(Einzelschützen[[#This Row],[Gau]],3))</f>
        <v>713</v>
      </c>
      <c r="N101">
        <f ca="1">COUNTIF(Einzelschützen[[#All],[ID Schütze]],Einzelschützen[[#This Row],[ID Schütze]])</f>
        <v>3</v>
      </c>
      <c r="O101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101">
        <f ca="1">IF(Einzelschützen[[#This Row],[Vorkampf]]="",Einzelschützen[[#This Row],[Rückkampf Schütze]],Einzelschützen[[#This Row],[Vorkampf]]+Einzelschützen[[#This Row],[Rückkampf Schütze]])</f>
        <v>0</v>
      </c>
      <c r="Q101">
        <f ca="1">IF(Einzelschützen[[#This Row],[Klasse]]=Einzelschützen[[#Headers],[Schüler]],Einzelschützen[[#This Row],[Gesamt]],0)</f>
        <v>0</v>
      </c>
      <c r="R101">
        <f>IF(Einzelschützen[[#This Row],[Klasse]]=Einzelschützen[[#Headers],[Jugend]],Einzelschützen[[#This Row],[Gesamt]],0)</f>
        <v>0</v>
      </c>
      <c r="S101">
        <f>IF(Einzelschützen[[#This Row],[Klasse]]=Einzelschützen[[#Headers],[Junioren]],Einzelschützen[[#This Row],[Gesamt]],0)</f>
        <v>0</v>
      </c>
      <c r="T101">
        <f>IF(Einzelschützen[[#This Row],[Klasse]]=Einzelschützen[[#Headers],[Pistole]],Einzelschützen[[#This Row],[Gesamt]],0)</f>
        <v>0</v>
      </c>
      <c r="U101" t="str">
        <f ca="1">IF(Einzelschützen[[#This Row],[Schüler]]&gt;0,_xlfn.RANK.EQ(Einzelschützen[[#This Row],[Schüler]],Einzelschützen[[#All],[Schüler]])+ROW(Einzelschützen[[#This Row],[Rang Schüler]])/1000,"")</f>
        <v/>
      </c>
      <c r="V101" t="str">
        <f>IF(Einzelschützen[[#This Row],[Jugend]]&gt;0,_xlfn.RANK.EQ(Einzelschützen[[#This Row],[Jugend]],Einzelschützen[[#All],[Jugend]])+ROW(Einzelschützen[[#This Row],[Rang Jugend]])/1000,"")</f>
        <v/>
      </c>
      <c r="W101" t="str">
        <f>IF(Einzelschützen[[#This Row],[Junioren]]&gt;0,_xlfn.RANK.EQ(Einzelschützen[[#This Row],[Junioren]],Einzelschützen[[#All],[Junioren]])+ROW(Einzelschützen[[#This Row],[Rang Junioren]])/1000,"")</f>
        <v/>
      </c>
      <c r="X101" t="str">
        <f>IF(Einzelschützen[[#This Row],[Pistole]]&gt;0,_xlfn.RANK.EQ(Einzelschützen[[#This Row],[Pistole]],Einzelschützen[[#All],[Pistole]])+ROW(Einzelschützen[[#This Row],[Rang Pistole]])/1000,"")</f>
        <v/>
      </c>
    </row>
    <row r="102">
      <c r="A102">
        <f ca="1">MAX(Einzelschützen[[#This Row],[Rang Schüler]:[Rang Pistole]])</f>
        <v>20.102</v>
      </c>
      <c r="B102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 xml:space="preserve">Seitel, Mandy 2009 713 Memmingen Junioren</v>
      </c>
      <c r="C102" t="s">
        <v>151</v>
      </c>
      <c r="D102" t="str">
        <f>VLOOKUP(LEFT(Einzelschützen[[#This Row],[Schütze]],1),Klasse,2,FALSE)</f>
        <v>Junioren</v>
      </c>
      <c r="E102" t="s">
        <v>218</v>
      </c>
      <c r="F102" t="str">
        <f t="shared" ca="1" si="10"/>
        <v>Seitel</v>
      </c>
      <c r="G102" t="str">
        <f t="shared" ca="1" si="11"/>
        <v>Mandy</v>
      </c>
      <c r="H102">
        <f t="shared" ca="1" si="12"/>
        <v>2009</v>
      </c>
      <c r="I102" t="str">
        <f t="shared" ca="1" si="13"/>
        <v/>
      </c>
      <c r="J102">
        <f t="shared" ca="1" si="14"/>
        <v>369</v>
      </c>
      <c r="K102" t="str">
        <f t="shared" ca="1" si="15"/>
        <v xml:space="preserve">713 Memmingen</v>
      </c>
      <c r="L102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Seitel, Mandy 2009 713 Memmingen Junioren</v>
      </c>
      <c r="M102" s="81">
        <f ca="1">_xlfn.NUMBERVALUE(LEFT(Einzelschützen[[#This Row],[Gau]],3))</f>
        <v>713</v>
      </c>
      <c r="N102">
        <f ca="1">COUNTIF(Einzelschützen[[#All],[ID Schütze]],Einzelschützen[[#This Row],[ID Schütze]])</f>
        <v>4</v>
      </c>
      <c r="O102">
        <f ca="1">IF(Einzelschützen[[#This Row],[Anzahl]]=2,IF(Einzelschützen[[#This Row],[Rückkampf]]=0,VLOOKUP(Einzelschützen[[#This Row],[ID Schütze]],Einzelschützen[],9,FALSE),0),Einzelschützen[[#This Row],[Rückkampf]])</f>
        <v>369</v>
      </c>
      <c r="P102">
        <f ca="1">IF(Einzelschützen[[#This Row],[Vorkampf]]="",Einzelschützen[[#This Row],[Rückkampf Schütze]],Einzelschützen[[#This Row],[Vorkampf]]+Einzelschützen[[#This Row],[Rückkampf Schütze]])</f>
        <v>369</v>
      </c>
      <c r="Q102">
        <f ca="1">IF(Einzelschützen[[#This Row],[Klasse]]=Einzelschützen[[#Headers],[Schüler]],Einzelschützen[[#This Row],[Gesamt]],0)</f>
        <v>0</v>
      </c>
      <c r="R102">
        <f>IF(Einzelschützen[[#This Row],[Klasse]]=Einzelschützen[[#Headers],[Jugend]],Einzelschützen[[#This Row],[Gesamt]],0)</f>
        <v>0</v>
      </c>
      <c r="S102">
        <f>IF(Einzelschützen[[#This Row],[Klasse]]=Einzelschützen[[#Headers],[Junioren]],Einzelschützen[[#This Row],[Gesamt]],0)</f>
        <v>369</v>
      </c>
      <c r="T102">
        <f>IF(Einzelschützen[[#This Row],[Klasse]]=Einzelschützen[[#Headers],[Pistole]],Einzelschützen[[#This Row],[Gesamt]],0)</f>
        <v>0</v>
      </c>
      <c r="U102" t="str">
        <f ca="1">IF(Einzelschützen[[#This Row],[Schüler]]&gt;0,_xlfn.RANK.EQ(Einzelschützen[[#This Row],[Schüler]],Einzelschützen[[#All],[Schüler]])+ROW(Einzelschützen[[#This Row],[Rang Schüler]])/1000,"")</f>
        <v/>
      </c>
      <c r="V102" t="str">
        <f>IF(Einzelschützen[[#This Row],[Jugend]]&gt;0,_xlfn.RANK.EQ(Einzelschützen[[#This Row],[Jugend]],Einzelschützen[[#All],[Jugend]])+ROW(Einzelschützen[[#This Row],[Rang Jugend]])/1000,"")</f>
        <v/>
      </c>
      <c r="W102">
        <f>IF(Einzelschützen[[#This Row],[Junioren]]&gt;0,_xlfn.RANK.EQ(Einzelschützen[[#This Row],[Junioren]],Einzelschützen[[#All],[Junioren]])+ROW(Einzelschützen[[#This Row],[Rang Junioren]])/1000,"")</f>
        <v>20.102</v>
      </c>
      <c r="X102" t="str">
        <f>IF(Einzelschützen[[#This Row],[Pistole]]&gt;0,_xlfn.RANK.EQ(Einzelschützen[[#This Row],[Pistole]],Einzelschützen[[#All],[Pistole]])+ROW(Einzelschützen[[#This Row],[Rang Pistole]])/1000,"")</f>
        <v/>
      </c>
    </row>
    <row r="103">
      <c r="A103">
        <f ca="1">MAX(Einzelschützen[[#This Row],[Rang Schüler]:[Rang Pistole]])</f>
        <v>26.103000000000002</v>
      </c>
      <c r="B103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 xml:space="preserve">Wipijewski, Magdalena 2009 713 Memmingen Junioren</v>
      </c>
      <c r="C103" t="s">
        <v>157</v>
      </c>
      <c r="D103" t="str">
        <f>VLOOKUP(LEFT(Einzelschützen[[#This Row],[Schütze]],1),Klasse,2,FALSE)</f>
        <v>Junioren</v>
      </c>
      <c r="E103" t="s">
        <v>218</v>
      </c>
      <c r="F103" t="str">
        <f t="shared" ca="1" si="10"/>
        <v>Wipijewski</v>
      </c>
      <c r="G103" t="str">
        <f t="shared" ca="1" si="11"/>
        <v>Magdalena</v>
      </c>
      <c r="H103">
        <f t="shared" ca="1" si="12"/>
        <v>2009</v>
      </c>
      <c r="I103" t="str">
        <f t="shared" ca="1" si="13"/>
        <v/>
      </c>
      <c r="J103">
        <f t="shared" ca="1" si="14"/>
        <v>361</v>
      </c>
      <c r="K103" t="str">
        <f t="shared" ca="1" si="15"/>
        <v xml:space="preserve">713 Memmingen</v>
      </c>
      <c r="L103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Wipijewski, Magdalena 2009 713 Memmingen Junioren</v>
      </c>
      <c r="M103" s="81">
        <f ca="1">_xlfn.NUMBERVALUE(LEFT(Einzelschützen[[#This Row],[Gau]],3))</f>
        <v>713</v>
      </c>
      <c r="N103">
        <f ca="1">COUNTIF(Einzelschützen[[#All],[ID Schütze]],Einzelschützen[[#This Row],[ID Schütze]])</f>
        <v>4</v>
      </c>
      <c r="O103">
        <f ca="1">IF(Einzelschützen[[#This Row],[Anzahl]]=2,IF(Einzelschützen[[#This Row],[Rückkampf]]=0,VLOOKUP(Einzelschützen[[#This Row],[ID Schütze]],Einzelschützen[],9,FALSE),0),Einzelschützen[[#This Row],[Rückkampf]])</f>
        <v>361</v>
      </c>
      <c r="P103">
        <f ca="1">IF(Einzelschützen[[#This Row],[Vorkampf]]="",Einzelschützen[[#This Row],[Rückkampf Schütze]],Einzelschützen[[#This Row],[Vorkampf]]+Einzelschützen[[#This Row],[Rückkampf Schütze]])</f>
        <v>361</v>
      </c>
      <c r="Q103">
        <f ca="1">IF(Einzelschützen[[#This Row],[Klasse]]=Einzelschützen[[#Headers],[Schüler]],Einzelschützen[[#This Row],[Gesamt]],0)</f>
        <v>0</v>
      </c>
      <c r="R103">
        <f>IF(Einzelschützen[[#This Row],[Klasse]]=Einzelschützen[[#Headers],[Jugend]],Einzelschützen[[#This Row],[Gesamt]],0)</f>
        <v>0</v>
      </c>
      <c r="S103">
        <f>IF(Einzelschützen[[#This Row],[Klasse]]=Einzelschützen[[#Headers],[Junioren]],Einzelschützen[[#This Row],[Gesamt]],0)</f>
        <v>361</v>
      </c>
      <c r="T103">
        <f>IF(Einzelschützen[[#This Row],[Klasse]]=Einzelschützen[[#Headers],[Pistole]],Einzelschützen[[#This Row],[Gesamt]],0)</f>
        <v>0</v>
      </c>
      <c r="U103" t="str">
        <f ca="1">IF(Einzelschützen[[#This Row],[Schüler]]&gt;0,_xlfn.RANK.EQ(Einzelschützen[[#This Row],[Schüler]],Einzelschützen[[#All],[Schüler]])+ROW(Einzelschützen[[#This Row],[Rang Schüler]])/1000,"")</f>
        <v/>
      </c>
      <c r="V103" t="str">
        <f>IF(Einzelschützen[[#This Row],[Jugend]]&gt;0,_xlfn.RANK.EQ(Einzelschützen[[#This Row],[Jugend]],Einzelschützen[[#All],[Jugend]])+ROW(Einzelschützen[[#This Row],[Rang Jugend]])/1000,"")</f>
        <v/>
      </c>
      <c r="W103">
        <f>IF(Einzelschützen[[#This Row],[Junioren]]&gt;0,_xlfn.RANK.EQ(Einzelschützen[[#This Row],[Junioren]],Einzelschützen[[#All],[Junioren]])+ROW(Einzelschützen[[#This Row],[Rang Junioren]])/1000,"")</f>
        <v>26.103000000000002</v>
      </c>
      <c r="X103" t="str">
        <f>IF(Einzelschützen[[#This Row],[Pistole]]&gt;0,_xlfn.RANK.EQ(Einzelschützen[[#This Row],[Pistole]],Einzelschützen[[#All],[Pistole]])+ROW(Einzelschützen[[#This Row],[Rang Pistole]])/1000,"")</f>
        <v/>
      </c>
    </row>
    <row r="104">
      <c r="A104">
        <f ca="1">MAX(Einzelschützen[[#This Row],[Rang Schüler]:[Rang Pistole]])</f>
        <v>14.103999999999999</v>
      </c>
      <c r="B104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 xml:space="preserve">Angele, Regina 2006 713 Memmingen Junioren</v>
      </c>
      <c r="C104" t="s">
        <v>163</v>
      </c>
      <c r="D104" t="str">
        <f>VLOOKUP(LEFT(Einzelschützen[[#This Row],[Schütze]],1),Klasse,2,FALSE)</f>
        <v>Junioren</v>
      </c>
      <c r="E104" t="s">
        <v>218</v>
      </c>
      <c r="F104" t="str">
        <f t="shared" ca="1" si="10"/>
        <v>Angele</v>
      </c>
      <c r="G104" t="str">
        <f t="shared" ca="1" si="11"/>
        <v>Regina</v>
      </c>
      <c r="H104">
        <f t="shared" ca="1" si="12"/>
        <v>2006</v>
      </c>
      <c r="I104" t="str">
        <f t="shared" ca="1" si="13"/>
        <v/>
      </c>
      <c r="J104">
        <f t="shared" ca="1" si="14"/>
        <v>375</v>
      </c>
      <c r="K104" t="str">
        <f t="shared" ca="1" si="15"/>
        <v xml:space="preserve">713 Memmingen</v>
      </c>
      <c r="L104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Angele, Regina 2006 713 Memmingen Junioren</v>
      </c>
      <c r="M104" s="81">
        <f ca="1">_xlfn.NUMBERVALUE(LEFT(Einzelschützen[[#This Row],[Gau]],3))</f>
        <v>713</v>
      </c>
      <c r="N104">
        <f ca="1">COUNTIF(Einzelschützen[[#All],[ID Schütze]],Einzelschützen[[#This Row],[ID Schütze]])</f>
        <v>4</v>
      </c>
      <c r="O104">
        <f ca="1">IF(Einzelschützen[[#This Row],[Anzahl]]=2,IF(Einzelschützen[[#This Row],[Rückkampf]]=0,VLOOKUP(Einzelschützen[[#This Row],[ID Schütze]],Einzelschützen[],9,FALSE),0),Einzelschützen[[#This Row],[Rückkampf]])</f>
        <v>375</v>
      </c>
      <c r="P104">
        <f ca="1">IF(Einzelschützen[[#This Row],[Vorkampf]]="",Einzelschützen[[#This Row],[Rückkampf Schütze]],Einzelschützen[[#This Row],[Vorkampf]]+Einzelschützen[[#This Row],[Rückkampf Schütze]])</f>
        <v>375</v>
      </c>
      <c r="Q104">
        <f ca="1">IF(Einzelschützen[[#This Row],[Klasse]]=Einzelschützen[[#Headers],[Schüler]],Einzelschützen[[#This Row],[Gesamt]],0)</f>
        <v>0</v>
      </c>
      <c r="R104">
        <f>IF(Einzelschützen[[#This Row],[Klasse]]=Einzelschützen[[#Headers],[Jugend]],Einzelschützen[[#This Row],[Gesamt]],0)</f>
        <v>0</v>
      </c>
      <c r="S104">
        <f>IF(Einzelschützen[[#This Row],[Klasse]]=Einzelschützen[[#Headers],[Junioren]],Einzelschützen[[#This Row],[Gesamt]],0)</f>
        <v>375</v>
      </c>
      <c r="T104">
        <f>IF(Einzelschützen[[#This Row],[Klasse]]=Einzelschützen[[#Headers],[Pistole]],Einzelschützen[[#This Row],[Gesamt]],0)</f>
        <v>0</v>
      </c>
      <c r="U104" t="str">
        <f ca="1">IF(Einzelschützen[[#This Row],[Schüler]]&gt;0,_xlfn.RANK.EQ(Einzelschützen[[#This Row],[Schüler]],Einzelschützen[[#All],[Schüler]])+ROW(Einzelschützen[[#This Row],[Rang Schüler]])/1000,"")</f>
        <v/>
      </c>
      <c r="V104" t="str">
        <f>IF(Einzelschützen[[#This Row],[Jugend]]&gt;0,_xlfn.RANK.EQ(Einzelschützen[[#This Row],[Jugend]],Einzelschützen[[#All],[Jugend]])+ROW(Einzelschützen[[#This Row],[Rang Jugend]])/1000,"")</f>
        <v/>
      </c>
      <c r="W104">
        <f>IF(Einzelschützen[[#This Row],[Junioren]]&gt;0,_xlfn.RANK.EQ(Einzelschützen[[#This Row],[Junioren]],Einzelschützen[[#All],[Junioren]])+ROW(Einzelschützen[[#This Row],[Rang Junioren]])/1000,"")</f>
        <v>14.103999999999999</v>
      </c>
      <c r="X104" t="str">
        <f>IF(Einzelschützen[[#This Row],[Pistole]]&gt;0,_xlfn.RANK.EQ(Einzelschützen[[#This Row],[Pistole]],Einzelschützen[[#All],[Pistole]])+ROW(Einzelschützen[[#This Row],[Rang Pistole]])/1000,"")</f>
        <v/>
      </c>
    </row>
    <row r="105">
      <c r="A105">
        <f ca="1">MAX(Einzelschützen[[#This Row],[Rang Schüler]:[Rang Pistole]])</f>
        <v>19.105</v>
      </c>
      <c r="B105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 xml:space="preserve">Rothenhäusler, Amelie 2008 713 Memmingen Junioren</v>
      </c>
      <c r="C105" t="s">
        <v>168</v>
      </c>
      <c r="D105" t="str">
        <f>VLOOKUP(LEFT(Einzelschützen[[#This Row],[Schütze]],1),Klasse,2,FALSE)</f>
        <v>Junioren</v>
      </c>
      <c r="E105" t="s">
        <v>218</v>
      </c>
      <c r="F105" t="str">
        <f t="shared" ca="1" si="10"/>
        <v>Rothenhäusler</v>
      </c>
      <c r="G105" t="str">
        <f t="shared" ca="1" si="11"/>
        <v>Amelie</v>
      </c>
      <c r="H105">
        <f t="shared" ca="1" si="12"/>
        <v>2008</v>
      </c>
      <c r="I105" t="str">
        <f t="shared" ca="1" si="13"/>
        <v/>
      </c>
      <c r="J105">
        <f t="shared" ca="1" si="14"/>
        <v>372</v>
      </c>
      <c r="K105" t="str">
        <f t="shared" ca="1" si="15"/>
        <v xml:space="preserve">713 Memmingen</v>
      </c>
      <c r="L105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Rothenhäusler, Amelie 2008 713 Memmingen Junioren</v>
      </c>
      <c r="M105" s="81">
        <f ca="1">_xlfn.NUMBERVALUE(LEFT(Einzelschützen[[#This Row],[Gau]],3))</f>
        <v>713</v>
      </c>
      <c r="N105">
        <f ca="1">COUNTIF(Einzelschützen[[#All],[ID Schütze]],Einzelschützen[[#This Row],[ID Schütze]])</f>
        <v>4</v>
      </c>
      <c r="O105">
        <f ca="1">IF(Einzelschützen[[#This Row],[Anzahl]]=2,IF(Einzelschützen[[#This Row],[Rückkampf]]=0,VLOOKUP(Einzelschützen[[#This Row],[ID Schütze]],Einzelschützen[],9,FALSE),0),Einzelschützen[[#This Row],[Rückkampf]])</f>
        <v>372</v>
      </c>
      <c r="P105">
        <f ca="1">IF(Einzelschützen[[#This Row],[Vorkampf]]="",Einzelschützen[[#This Row],[Rückkampf Schütze]],Einzelschützen[[#This Row],[Vorkampf]]+Einzelschützen[[#This Row],[Rückkampf Schütze]])</f>
        <v>372</v>
      </c>
      <c r="Q105">
        <f ca="1">IF(Einzelschützen[[#This Row],[Klasse]]=Einzelschützen[[#Headers],[Schüler]],Einzelschützen[[#This Row],[Gesamt]],0)</f>
        <v>0</v>
      </c>
      <c r="R105">
        <f>IF(Einzelschützen[[#This Row],[Klasse]]=Einzelschützen[[#Headers],[Jugend]],Einzelschützen[[#This Row],[Gesamt]],0)</f>
        <v>0</v>
      </c>
      <c r="S105">
        <f>IF(Einzelschützen[[#This Row],[Klasse]]=Einzelschützen[[#Headers],[Junioren]],Einzelschützen[[#This Row],[Gesamt]],0)</f>
        <v>372</v>
      </c>
      <c r="T105">
        <f>IF(Einzelschützen[[#This Row],[Klasse]]=Einzelschützen[[#Headers],[Pistole]],Einzelschützen[[#This Row],[Gesamt]],0)</f>
        <v>0</v>
      </c>
      <c r="U105" t="str">
        <f ca="1">IF(Einzelschützen[[#This Row],[Schüler]]&gt;0,_xlfn.RANK.EQ(Einzelschützen[[#This Row],[Schüler]],Einzelschützen[[#All],[Schüler]])+ROW(Einzelschützen[[#This Row],[Rang Schüler]])/1000,"")</f>
        <v/>
      </c>
      <c r="V105" t="str">
        <f>IF(Einzelschützen[[#This Row],[Jugend]]&gt;0,_xlfn.RANK.EQ(Einzelschützen[[#This Row],[Jugend]],Einzelschützen[[#All],[Jugend]])+ROW(Einzelschützen[[#This Row],[Rang Jugend]])/1000,"")</f>
        <v/>
      </c>
      <c r="W105">
        <f>IF(Einzelschützen[[#This Row],[Junioren]]&gt;0,_xlfn.RANK.EQ(Einzelschützen[[#This Row],[Junioren]],Einzelschützen[[#All],[Junioren]])+ROW(Einzelschützen[[#This Row],[Rang Junioren]])/1000,"")</f>
        <v>19.105</v>
      </c>
      <c r="X105" t="str">
        <f>IF(Einzelschützen[[#This Row],[Pistole]]&gt;0,_xlfn.RANK.EQ(Einzelschützen[[#This Row],[Pistole]],Einzelschützen[[#All],[Pistole]])+ROW(Einzelschützen[[#This Row],[Rang Pistole]])/1000,"")</f>
        <v/>
      </c>
    </row>
    <row r="106">
      <c r="A106">
        <f ca="1">MAX(Einzelschützen[[#This Row],[Rang Schüler]:[Rang Pistole]])</f>
        <v>21.106000000000002</v>
      </c>
      <c r="B106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 xml:space="preserve">Negele, Matthias 2009 713 Memmingen Junioren</v>
      </c>
      <c r="C106" t="s">
        <v>174</v>
      </c>
      <c r="D106" t="str">
        <f>VLOOKUP(LEFT(Einzelschützen[[#This Row],[Schütze]],1),Klasse,2,FALSE)</f>
        <v>Junioren</v>
      </c>
      <c r="E106" t="s">
        <v>218</v>
      </c>
      <c r="F106" t="str">
        <f t="shared" ca="1" si="10"/>
        <v>Negele</v>
      </c>
      <c r="G106" t="str">
        <f t="shared" ca="1" si="11"/>
        <v>Matthias</v>
      </c>
      <c r="H106">
        <f t="shared" ca="1" si="12"/>
        <v>2009</v>
      </c>
      <c r="I106" t="str">
        <f t="shared" ca="1" si="13"/>
        <v/>
      </c>
      <c r="J106">
        <f t="shared" ca="1" si="14"/>
        <v>368</v>
      </c>
      <c r="K106" t="str">
        <f t="shared" ca="1" si="15"/>
        <v xml:space="preserve">713 Memmingen</v>
      </c>
      <c r="L106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Negele, Matthias 2009 713 Memmingen Junioren</v>
      </c>
      <c r="M106" s="81">
        <f ca="1">_xlfn.NUMBERVALUE(LEFT(Einzelschützen[[#This Row],[Gau]],3))</f>
        <v>713</v>
      </c>
      <c r="N106">
        <f ca="1">COUNTIF(Einzelschützen[[#All],[ID Schütze]],Einzelschützen[[#This Row],[ID Schütze]])</f>
        <v>4</v>
      </c>
      <c r="O106">
        <f ca="1">IF(Einzelschützen[[#This Row],[Anzahl]]=2,IF(Einzelschützen[[#This Row],[Rückkampf]]=0,VLOOKUP(Einzelschützen[[#This Row],[ID Schütze]],Einzelschützen[],9,FALSE),0),Einzelschützen[[#This Row],[Rückkampf]])</f>
        <v>368</v>
      </c>
      <c r="P106">
        <f ca="1">IF(Einzelschützen[[#This Row],[Vorkampf]]="",Einzelschützen[[#This Row],[Rückkampf Schütze]],Einzelschützen[[#This Row],[Vorkampf]]+Einzelschützen[[#This Row],[Rückkampf Schütze]])</f>
        <v>368</v>
      </c>
      <c r="Q106">
        <f ca="1">IF(Einzelschützen[[#This Row],[Klasse]]=Einzelschützen[[#Headers],[Schüler]],Einzelschützen[[#This Row],[Gesamt]],0)</f>
        <v>0</v>
      </c>
      <c r="R106">
        <f>IF(Einzelschützen[[#This Row],[Klasse]]=Einzelschützen[[#Headers],[Jugend]],Einzelschützen[[#This Row],[Gesamt]],0)</f>
        <v>0</v>
      </c>
      <c r="S106">
        <f>IF(Einzelschützen[[#This Row],[Klasse]]=Einzelschützen[[#Headers],[Junioren]],Einzelschützen[[#This Row],[Gesamt]],0)</f>
        <v>368</v>
      </c>
      <c r="T106">
        <f>IF(Einzelschützen[[#This Row],[Klasse]]=Einzelschützen[[#Headers],[Pistole]],Einzelschützen[[#This Row],[Gesamt]],0)</f>
        <v>0</v>
      </c>
      <c r="U106" t="str">
        <f ca="1">IF(Einzelschützen[[#This Row],[Schüler]]&gt;0,_xlfn.RANK.EQ(Einzelschützen[[#This Row],[Schüler]],Einzelschützen[[#All],[Schüler]])+ROW(Einzelschützen[[#This Row],[Rang Schüler]])/1000,"")</f>
        <v/>
      </c>
      <c r="V106" t="str">
        <f>IF(Einzelschützen[[#This Row],[Jugend]]&gt;0,_xlfn.RANK.EQ(Einzelschützen[[#This Row],[Jugend]],Einzelschützen[[#All],[Jugend]])+ROW(Einzelschützen[[#This Row],[Rang Jugend]])/1000,"")</f>
        <v/>
      </c>
      <c r="W106">
        <f>IF(Einzelschützen[[#This Row],[Junioren]]&gt;0,_xlfn.RANK.EQ(Einzelschützen[[#This Row],[Junioren]],Einzelschützen[[#All],[Junioren]])+ROW(Einzelschützen[[#This Row],[Rang Junioren]])/1000,"")</f>
        <v>21.106000000000002</v>
      </c>
      <c r="X106" t="str">
        <f>IF(Einzelschützen[[#This Row],[Pistole]]&gt;0,_xlfn.RANK.EQ(Einzelschützen[[#This Row],[Pistole]],Einzelschützen[[#All],[Pistole]])+ROW(Einzelschützen[[#This Row],[Rang Pistole]])/1000,"")</f>
        <v/>
      </c>
    </row>
    <row r="107">
      <c r="A107">
        <f ca="1">MAX(Einzelschützen[[#This Row],[Rang Schüler]:[Rang Pistole]])</f>
        <v>24.106999999999999</v>
      </c>
      <c r="B107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 xml:space="preserve">Kirchmaier, Tanja 2007 713 Memmingen Junioren</v>
      </c>
      <c r="C107" t="s">
        <v>178</v>
      </c>
      <c r="D107" t="str">
        <f>VLOOKUP(LEFT(Einzelschützen[[#This Row],[Schütze]],1),Klasse,2,FALSE)</f>
        <v>Junioren</v>
      </c>
      <c r="E107" t="s">
        <v>218</v>
      </c>
      <c r="F107" t="str">
        <f t="shared" ca="1" si="10"/>
        <v>Kirchmaier</v>
      </c>
      <c r="G107" t="str">
        <f t="shared" ca="1" si="11"/>
        <v>Tanja</v>
      </c>
      <c r="H107">
        <f t="shared" ca="1" si="12"/>
        <v>2007</v>
      </c>
      <c r="I107" t="str">
        <f t="shared" ca="1" si="13"/>
        <v/>
      </c>
      <c r="J107">
        <f t="shared" ca="1" si="14"/>
        <v>365</v>
      </c>
      <c r="K107" t="str">
        <f t="shared" ca="1" si="15"/>
        <v xml:space="preserve">713 Memmingen</v>
      </c>
      <c r="L107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Kirchmaier, Tanja 2007 713 Memmingen Junioren</v>
      </c>
      <c r="M107" s="81">
        <f ca="1">_xlfn.NUMBERVALUE(LEFT(Einzelschützen[[#This Row],[Gau]],3))</f>
        <v>713</v>
      </c>
      <c r="N107">
        <f ca="1">COUNTIF(Einzelschützen[[#All],[ID Schütze]],Einzelschützen[[#This Row],[ID Schütze]])</f>
        <v>4</v>
      </c>
      <c r="O107">
        <f ca="1">IF(Einzelschützen[[#This Row],[Anzahl]]=2,IF(Einzelschützen[[#This Row],[Rückkampf]]=0,VLOOKUP(Einzelschützen[[#This Row],[ID Schütze]],Einzelschützen[],9,FALSE),0),Einzelschützen[[#This Row],[Rückkampf]])</f>
        <v>365</v>
      </c>
      <c r="P107">
        <f ca="1">IF(Einzelschützen[[#This Row],[Vorkampf]]="",Einzelschützen[[#This Row],[Rückkampf Schütze]],Einzelschützen[[#This Row],[Vorkampf]]+Einzelschützen[[#This Row],[Rückkampf Schütze]])</f>
        <v>365</v>
      </c>
      <c r="Q107">
        <f ca="1">IF(Einzelschützen[[#This Row],[Klasse]]=Einzelschützen[[#Headers],[Schüler]],Einzelschützen[[#This Row],[Gesamt]],0)</f>
        <v>0</v>
      </c>
      <c r="R107">
        <f>IF(Einzelschützen[[#This Row],[Klasse]]=Einzelschützen[[#Headers],[Jugend]],Einzelschützen[[#This Row],[Gesamt]],0)</f>
        <v>0</v>
      </c>
      <c r="S107">
        <f>IF(Einzelschützen[[#This Row],[Klasse]]=Einzelschützen[[#Headers],[Junioren]],Einzelschützen[[#This Row],[Gesamt]],0)</f>
        <v>365</v>
      </c>
      <c r="T107">
        <f>IF(Einzelschützen[[#This Row],[Klasse]]=Einzelschützen[[#Headers],[Pistole]],Einzelschützen[[#This Row],[Gesamt]],0)</f>
        <v>0</v>
      </c>
      <c r="U107" t="str">
        <f ca="1">IF(Einzelschützen[[#This Row],[Schüler]]&gt;0,_xlfn.RANK.EQ(Einzelschützen[[#This Row],[Schüler]],Einzelschützen[[#All],[Schüler]])+ROW(Einzelschützen[[#This Row],[Rang Schüler]])/1000,"")</f>
        <v/>
      </c>
      <c r="V107" t="str">
        <f>IF(Einzelschützen[[#This Row],[Jugend]]&gt;0,_xlfn.RANK.EQ(Einzelschützen[[#This Row],[Jugend]],Einzelschützen[[#All],[Jugend]])+ROW(Einzelschützen[[#This Row],[Rang Jugend]])/1000,"")</f>
        <v/>
      </c>
      <c r="W107">
        <f>IF(Einzelschützen[[#This Row],[Junioren]]&gt;0,_xlfn.RANK.EQ(Einzelschützen[[#This Row],[Junioren]],Einzelschützen[[#All],[Junioren]])+ROW(Einzelschützen[[#This Row],[Rang Junioren]])/1000,"")</f>
        <v>24.106999999999999</v>
      </c>
      <c r="X107" t="str">
        <f>IF(Einzelschützen[[#This Row],[Pistole]]&gt;0,_xlfn.RANK.EQ(Einzelschützen[[#This Row],[Pistole]],Einzelschützen[[#All],[Pistole]])+ROW(Einzelschützen[[#This Row],[Rang Pistole]])/1000,"")</f>
        <v/>
      </c>
    </row>
    <row r="108">
      <c r="A108">
        <f ca="1">MAX(Einzelschützen[[#This Row],[Rang Schüler]:[Rang Pistole]])</f>
        <v>25.108000000000001</v>
      </c>
      <c r="B108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 xml:space="preserve">Klein, Johannes 2008 713 Memmingen Junioren</v>
      </c>
      <c r="C108" t="s">
        <v>184</v>
      </c>
      <c r="D108" t="str">
        <f>VLOOKUP(LEFT(Einzelschützen[[#This Row],[Schütze]],1),Klasse,2,FALSE)</f>
        <v>Junioren</v>
      </c>
      <c r="E108" t="s">
        <v>218</v>
      </c>
      <c r="F108" t="str">
        <f t="shared" ca="1" si="10"/>
        <v>Klein</v>
      </c>
      <c r="G108" t="str">
        <f t="shared" ca="1" si="11"/>
        <v>Johannes</v>
      </c>
      <c r="H108">
        <f t="shared" ca="1" si="12"/>
        <v>2008</v>
      </c>
      <c r="I108" t="str">
        <f t="shared" ca="1" si="13"/>
        <v/>
      </c>
      <c r="J108">
        <f t="shared" ca="1" si="14"/>
        <v>364</v>
      </c>
      <c r="K108" t="str">
        <f t="shared" ca="1" si="15"/>
        <v xml:space="preserve">713 Memmingen</v>
      </c>
      <c r="L108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Klein, Johannes 2008 713 Memmingen Junioren</v>
      </c>
      <c r="M108" s="81">
        <f ca="1">_xlfn.NUMBERVALUE(LEFT(Einzelschützen[[#This Row],[Gau]],3))</f>
        <v>713</v>
      </c>
      <c r="N108">
        <f ca="1">COUNTIF(Einzelschützen[[#All],[ID Schütze]],Einzelschützen[[#This Row],[ID Schütze]])</f>
        <v>4</v>
      </c>
      <c r="O108">
        <f ca="1">IF(Einzelschützen[[#This Row],[Anzahl]]=2,IF(Einzelschützen[[#This Row],[Rückkampf]]=0,VLOOKUP(Einzelschützen[[#This Row],[ID Schütze]],Einzelschützen[],9,FALSE),0),Einzelschützen[[#This Row],[Rückkampf]])</f>
        <v>364</v>
      </c>
      <c r="P108">
        <f ca="1">IF(Einzelschützen[[#This Row],[Vorkampf]]="",Einzelschützen[[#This Row],[Rückkampf Schütze]],Einzelschützen[[#This Row],[Vorkampf]]+Einzelschützen[[#This Row],[Rückkampf Schütze]])</f>
        <v>364</v>
      </c>
      <c r="Q108">
        <f ca="1">IF(Einzelschützen[[#This Row],[Klasse]]=Einzelschützen[[#Headers],[Schüler]],Einzelschützen[[#This Row],[Gesamt]],0)</f>
        <v>0</v>
      </c>
      <c r="R108">
        <f>IF(Einzelschützen[[#This Row],[Klasse]]=Einzelschützen[[#Headers],[Jugend]],Einzelschützen[[#This Row],[Gesamt]],0)</f>
        <v>0</v>
      </c>
      <c r="S108">
        <f>IF(Einzelschützen[[#This Row],[Klasse]]=Einzelschützen[[#Headers],[Junioren]],Einzelschützen[[#This Row],[Gesamt]],0)</f>
        <v>364</v>
      </c>
      <c r="T108">
        <f>IF(Einzelschützen[[#This Row],[Klasse]]=Einzelschützen[[#Headers],[Pistole]],Einzelschützen[[#This Row],[Gesamt]],0)</f>
        <v>0</v>
      </c>
      <c r="U108" t="str">
        <f ca="1">IF(Einzelschützen[[#This Row],[Schüler]]&gt;0,_xlfn.RANK.EQ(Einzelschützen[[#This Row],[Schüler]],Einzelschützen[[#All],[Schüler]])+ROW(Einzelschützen[[#This Row],[Rang Schüler]])/1000,"")</f>
        <v/>
      </c>
      <c r="V108" t="str">
        <f>IF(Einzelschützen[[#This Row],[Jugend]]&gt;0,_xlfn.RANK.EQ(Einzelschützen[[#This Row],[Jugend]],Einzelschützen[[#All],[Jugend]])+ROW(Einzelschützen[[#This Row],[Rang Jugend]])/1000,"")</f>
        <v/>
      </c>
      <c r="W108">
        <f>IF(Einzelschützen[[#This Row],[Junioren]]&gt;0,_xlfn.RANK.EQ(Einzelschützen[[#This Row],[Junioren]],Einzelschützen[[#All],[Junioren]])+ROW(Einzelschützen[[#This Row],[Rang Junioren]])/1000,"")</f>
        <v>25.108000000000001</v>
      </c>
      <c r="X108" t="str">
        <f>IF(Einzelschützen[[#This Row],[Pistole]]&gt;0,_xlfn.RANK.EQ(Einzelschützen[[#This Row],[Pistole]],Einzelschützen[[#All],[Pistole]])+ROW(Einzelschützen[[#This Row],[Rang Pistole]])/1000,"")</f>
        <v/>
      </c>
    </row>
    <row r="109">
      <c r="A109">
        <f ca="1">MAX(Einzelschützen[[#This Row],[Rang Schüler]:[Rang Pistole]])</f>
        <v>0</v>
      </c>
      <c r="B109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 xml:space="preserve">0, 0 0 713 Memmingen Junioren</v>
      </c>
      <c r="C109" t="s">
        <v>190</v>
      </c>
      <c r="D109" t="str">
        <f>VLOOKUP(LEFT(Einzelschützen[[#This Row],[Schütze]],1),Klasse,2,FALSE)</f>
        <v>Junioren</v>
      </c>
      <c r="E109" t="s">
        <v>218</v>
      </c>
      <c r="F109">
        <f t="shared" ca="1" si="10"/>
        <v>0</v>
      </c>
      <c r="G109">
        <f t="shared" ca="1" si="11"/>
        <v>0</v>
      </c>
      <c r="H109">
        <f t="shared" ca="1" si="12"/>
        <v>0</v>
      </c>
      <c r="I109" t="str">
        <f t="shared" ca="1" si="13"/>
        <v/>
      </c>
      <c r="J109">
        <f t="shared" ca="1" si="14"/>
        <v>0</v>
      </c>
      <c r="K109" t="str">
        <f t="shared" ca="1" si="15"/>
        <v xml:space="preserve">713 Memmingen</v>
      </c>
      <c r="L109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0, 0 0 713 Memmingen Junioren</v>
      </c>
      <c r="M109" s="81">
        <f ca="1">_xlfn.NUMBERVALUE(LEFT(Einzelschützen[[#This Row],[Gau]],3))</f>
        <v>713</v>
      </c>
      <c r="N109">
        <f ca="1">COUNTIF(Einzelschützen[[#All],[ID Schütze]],Einzelschützen[[#This Row],[ID Schütze]])</f>
        <v>4</v>
      </c>
      <c r="O109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109">
        <f ca="1">IF(Einzelschützen[[#This Row],[Vorkampf]]="",Einzelschützen[[#This Row],[Rückkampf Schütze]],Einzelschützen[[#This Row],[Vorkampf]]+Einzelschützen[[#This Row],[Rückkampf Schütze]])</f>
        <v>0</v>
      </c>
      <c r="Q109">
        <f ca="1">IF(Einzelschützen[[#This Row],[Klasse]]=Einzelschützen[[#Headers],[Schüler]],Einzelschützen[[#This Row],[Gesamt]],0)</f>
        <v>0</v>
      </c>
      <c r="R109">
        <f>IF(Einzelschützen[[#This Row],[Klasse]]=Einzelschützen[[#Headers],[Jugend]],Einzelschützen[[#This Row],[Gesamt]],0)</f>
        <v>0</v>
      </c>
      <c r="S109">
        <f>IF(Einzelschützen[[#This Row],[Klasse]]=Einzelschützen[[#Headers],[Junioren]],Einzelschützen[[#This Row],[Gesamt]],0)</f>
        <v>0</v>
      </c>
      <c r="T109">
        <f>IF(Einzelschützen[[#This Row],[Klasse]]=Einzelschützen[[#Headers],[Pistole]],Einzelschützen[[#This Row],[Gesamt]],0)</f>
        <v>0</v>
      </c>
      <c r="U109" t="str">
        <f ca="1">IF(Einzelschützen[[#This Row],[Schüler]]&gt;0,_xlfn.RANK.EQ(Einzelschützen[[#This Row],[Schüler]],Einzelschützen[[#All],[Schüler]])+ROW(Einzelschützen[[#This Row],[Rang Schüler]])/1000,"")</f>
        <v/>
      </c>
      <c r="V109" t="str">
        <f>IF(Einzelschützen[[#This Row],[Jugend]]&gt;0,_xlfn.RANK.EQ(Einzelschützen[[#This Row],[Jugend]],Einzelschützen[[#All],[Jugend]])+ROW(Einzelschützen[[#This Row],[Rang Jugend]])/1000,"")</f>
        <v/>
      </c>
      <c r="W109" t="str">
        <f>IF(Einzelschützen[[#This Row],[Junioren]]&gt;0,_xlfn.RANK.EQ(Einzelschützen[[#This Row],[Junioren]],Einzelschützen[[#All],[Junioren]])+ROW(Einzelschützen[[#This Row],[Rang Junioren]])/1000,"")</f>
        <v/>
      </c>
      <c r="X109" t="str">
        <f>IF(Einzelschützen[[#This Row],[Pistole]]&gt;0,_xlfn.RANK.EQ(Einzelschützen[[#This Row],[Pistole]],Einzelschützen[[#All],[Pistole]])+ROW(Einzelschützen[[#This Row],[Rang Pistole]])/1000,"")</f>
        <v/>
      </c>
    </row>
    <row r="110">
      <c r="A110" t="e">
        <f ca="1">MAX(Einzelschützen[[#This Row],[Rang Schüler]:[Rang Pistole]])</f>
        <v>#N/A</v>
      </c>
      <c r="B110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110" t="s">
        <v>195</v>
      </c>
      <c r="D110" t="str">
        <f>VLOOKUP(LEFT(Einzelschützen[[#This Row],[Schütze]],1),Klasse,2,FALSE)</f>
        <v>Pistole</v>
      </c>
      <c r="E110" t="s">
        <v>47</v>
      </c>
      <c r="F110" t="str">
        <f t="shared" ca="1" si="10"/>
        <v>Unterreithmayr</v>
      </c>
      <c r="G110" t="str">
        <f t="shared" ca="1" si="11"/>
        <v>Philipp</v>
      </c>
      <c r="H110">
        <f t="shared" ca="1" si="12"/>
        <v>2008</v>
      </c>
      <c r="I110">
        <f t="shared" ca="1" si="13"/>
        <v>350</v>
      </c>
      <c r="J110">
        <f t="shared" ca="1" si="14"/>
        <v>0</v>
      </c>
      <c r="K110" t="str">
        <f t="shared" ca="1" si="15"/>
        <v xml:space="preserve">713 Memmingen</v>
      </c>
      <c r="L110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Unterreithmayr, Philipp 2008 713 Memmingen Pistole</v>
      </c>
      <c r="M110" s="81">
        <f ca="1">_xlfn.NUMBERVALUE(LEFT(Einzelschützen[[#This Row],[Gau]],3))</f>
        <v>713</v>
      </c>
      <c r="N110">
        <f ca="1">COUNTIF(Einzelschützen[[#All],[ID Schütze]],Einzelschützen[[#This Row],[ID Schütze]])</f>
        <v>3</v>
      </c>
      <c r="O110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110">
        <f ca="1">IF(Einzelschützen[[#This Row],[Vorkampf]]="",Einzelschützen[[#This Row],[Rückkampf Schütze]],Einzelschützen[[#This Row],[Vorkampf]]+Einzelschützen[[#This Row],[Rückkampf Schütze]])</f>
        <v>350</v>
      </c>
      <c r="Q110">
        <f ca="1">IF(Einzelschützen[[#This Row],[Klasse]]=Einzelschützen[[#Headers],[Schüler]],Einzelschützen[[#This Row],[Gesamt]],0)</f>
        <v>0</v>
      </c>
      <c r="R110">
        <f>IF(Einzelschützen[[#This Row],[Klasse]]=Einzelschützen[[#Headers],[Jugend]],Einzelschützen[[#This Row],[Gesamt]],0)</f>
        <v>0</v>
      </c>
      <c r="S110">
        <f>IF(Einzelschützen[[#This Row],[Klasse]]=Einzelschützen[[#Headers],[Junioren]],Einzelschützen[[#This Row],[Gesamt]],0)</f>
        <v>0</v>
      </c>
      <c r="T110">
        <f>IF(Einzelschützen[[#This Row],[Klasse]]=Einzelschützen[[#Headers],[Pistole]],Einzelschützen[[#This Row],[Gesamt]],0)</f>
        <v>350</v>
      </c>
      <c r="U110" t="str">
        <f ca="1">IF(Einzelschützen[[#This Row],[Schüler]]&gt;0,_xlfn.RANK.EQ(Einzelschützen[[#This Row],[Schüler]],Einzelschützen[[#All],[Schüler]])+ROW(Einzelschützen[[#This Row],[Rang Schüler]])/1000,"")</f>
        <v/>
      </c>
      <c r="V110" t="str">
        <f>IF(Einzelschützen[[#This Row],[Jugend]]&gt;0,_xlfn.RANK.EQ(Einzelschützen[[#This Row],[Jugend]],Einzelschützen[[#All],[Jugend]])+ROW(Einzelschützen[[#This Row],[Rang Jugend]])/1000,"")</f>
        <v/>
      </c>
      <c r="W110" t="str">
        <f>IF(Einzelschützen[[#This Row],[Junioren]]&gt;0,_xlfn.RANK.EQ(Einzelschützen[[#This Row],[Junioren]],Einzelschützen[[#All],[Junioren]])+ROW(Einzelschützen[[#This Row],[Rang Junioren]])/1000,"")</f>
        <v/>
      </c>
      <c r="X110" t="e">
        <f>IF(Einzelschützen[[#This Row],[Pistole]]&gt;0,_xlfn.RANK.EQ(Einzelschützen[[#This Row],[Pistole]],Einzelschützen[[#All],[Pistole]])+ROW(Einzelschützen[[#This Row],[Rang Pistole]])/1000,"")</f>
        <v>#N/A</v>
      </c>
    </row>
    <row r="111">
      <c r="A111" t="e">
        <f ca="1">MAX(Einzelschützen[[#This Row],[Rang Schüler]:[Rang Pistole]])</f>
        <v>#N/A</v>
      </c>
      <c r="B11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111" t="s">
        <v>200</v>
      </c>
      <c r="D111" t="str">
        <f>VLOOKUP(LEFT(Einzelschützen[[#This Row],[Schütze]],1),Klasse,2,FALSE)</f>
        <v>Pistole</v>
      </c>
      <c r="E111" t="s">
        <v>47</v>
      </c>
      <c r="F111" t="str">
        <f t="shared" ca="1" si="10"/>
        <v>Schönmetzler</v>
      </c>
      <c r="G111" t="str">
        <f t="shared" ca="1" si="11"/>
        <v>Simon</v>
      </c>
      <c r="H111">
        <f t="shared" ca="1" si="12"/>
        <v>2008</v>
      </c>
      <c r="I111">
        <f t="shared" ca="1" si="13"/>
        <v>344</v>
      </c>
      <c r="J111">
        <f t="shared" ca="1" si="14"/>
        <v>0</v>
      </c>
      <c r="K111" t="str">
        <f t="shared" ca="1" si="15"/>
        <v xml:space="preserve">713 Memmingen</v>
      </c>
      <c r="L111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Schönmetzler, Simon 2008 713 Memmingen Pistole</v>
      </c>
      <c r="M111" s="81">
        <f ca="1">_xlfn.NUMBERVALUE(LEFT(Einzelschützen[[#This Row],[Gau]],3))</f>
        <v>713</v>
      </c>
      <c r="N111">
        <f ca="1">COUNTIF(Einzelschützen[[#All],[ID Schütze]],Einzelschützen[[#This Row],[ID Schütze]])</f>
        <v>3</v>
      </c>
      <c r="O111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111">
        <f ca="1">IF(Einzelschützen[[#This Row],[Vorkampf]]="",Einzelschützen[[#This Row],[Rückkampf Schütze]],Einzelschützen[[#This Row],[Vorkampf]]+Einzelschützen[[#This Row],[Rückkampf Schütze]])</f>
        <v>344</v>
      </c>
      <c r="Q111">
        <f ca="1">IF(Einzelschützen[[#This Row],[Klasse]]=Einzelschützen[[#Headers],[Schüler]],Einzelschützen[[#This Row],[Gesamt]],0)</f>
        <v>0</v>
      </c>
      <c r="R111">
        <f>IF(Einzelschützen[[#This Row],[Klasse]]=Einzelschützen[[#Headers],[Jugend]],Einzelschützen[[#This Row],[Gesamt]],0)</f>
        <v>0</v>
      </c>
      <c r="S111">
        <f>IF(Einzelschützen[[#This Row],[Klasse]]=Einzelschützen[[#Headers],[Junioren]],Einzelschützen[[#This Row],[Gesamt]],0)</f>
        <v>0</v>
      </c>
      <c r="T111">
        <f>IF(Einzelschützen[[#This Row],[Klasse]]=Einzelschützen[[#Headers],[Pistole]],Einzelschützen[[#This Row],[Gesamt]],0)</f>
        <v>344</v>
      </c>
      <c r="U111" t="str">
        <f ca="1">IF(Einzelschützen[[#This Row],[Schüler]]&gt;0,_xlfn.RANK.EQ(Einzelschützen[[#This Row],[Schüler]],Einzelschützen[[#All],[Schüler]])+ROW(Einzelschützen[[#This Row],[Rang Schüler]])/1000,"")</f>
        <v/>
      </c>
      <c r="V111" t="str">
        <f>IF(Einzelschützen[[#This Row],[Jugend]]&gt;0,_xlfn.RANK.EQ(Einzelschützen[[#This Row],[Jugend]],Einzelschützen[[#All],[Jugend]])+ROW(Einzelschützen[[#This Row],[Rang Jugend]])/1000,"")</f>
        <v/>
      </c>
      <c r="W111" t="str">
        <f>IF(Einzelschützen[[#This Row],[Junioren]]&gt;0,_xlfn.RANK.EQ(Einzelschützen[[#This Row],[Junioren]],Einzelschützen[[#All],[Junioren]])+ROW(Einzelschützen[[#This Row],[Rang Junioren]])/1000,"")</f>
        <v/>
      </c>
      <c r="X111" t="e">
        <f>IF(Einzelschützen[[#This Row],[Pistole]]&gt;0,_xlfn.RANK.EQ(Einzelschützen[[#This Row],[Pistole]],Einzelschützen[[#All],[Pistole]])+ROW(Einzelschützen[[#This Row],[Rang Pistole]])/1000,"")</f>
        <v>#N/A</v>
      </c>
    </row>
    <row r="112">
      <c r="A112" t="e">
        <f ca="1">MAX(Einzelschützen[[#This Row],[Rang Schüler]:[Rang Pistole]])</f>
        <v>#N/A</v>
      </c>
      <c r="B112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112" t="s">
        <v>205</v>
      </c>
      <c r="D112" t="str">
        <f>VLOOKUP(LEFT(Einzelschützen[[#This Row],[Schütze]],1),Klasse,2,FALSE)</f>
        <v>Pistole</v>
      </c>
      <c r="E112" t="s">
        <v>47</v>
      </c>
      <c r="F112" t="str">
        <f t="shared" ca="1" si="10"/>
        <v>Haug</v>
      </c>
      <c r="G112" t="str">
        <f t="shared" ca="1" si="11"/>
        <v>Vincenz</v>
      </c>
      <c r="H112">
        <f t="shared" ca="1" si="12"/>
        <v>2006</v>
      </c>
      <c r="I112">
        <f t="shared" ca="1" si="13"/>
        <v>343</v>
      </c>
      <c r="J112">
        <f t="shared" ca="1" si="14"/>
        <v>0</v>
      </c>
      <c r="K112" t="str">
        <f t="shared" ca="1" si="15"/>
        <v xml:space="preserve">713 Memmingen</v>
      </c>
      <c r="L112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Haug, Vincenz 2006 713 Memmingen Pistole</v>
      </c>
      <c r="M112" s="81">
        <f ca="1">_xlfn.NUMBERVALUE(LEFT(Einzelschützen[[#This Row],[Gau]],3))</f>
        <v>713</v>
      </c>
      <c r="N112">
        <f ca="1">COUNTIF(Einzelschützen[[#All],[ID Schütze]],Einzelschützen[[#This Row],[ID Schütze]])</f>
        <v>3</v>
      </c>
      <c r="O112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112">
        <f ca="1">IF(Einzelschützen[[#This Row],[Vorkampf]]="",Einzelschützen[[#This Row],[Rückkampf Schütze]],Einzelschützen[[#This Row],[Vorkampf]]+Einzelschützen[[#This Row],[Rückkampf Schütze]])</f>
        <v>343</v>
      </c>
      <c r="Q112">
        <f ca="1">IF(Einzelschützen[[#This Row],[Klasse]]=Einzelschützen[[#Headers],[Schüler]],Einzelschützen[[#This Row],[Gesamt]],0)</f>
        <v>0</v>
      </c>
      <c r="R112">
        <f>IF(Einzelschützen[[#This Row],[Klasse]]=Einzelschützen[[#Headers],[Jugend]],Einzelschützen[[#This Row],[Gesamt]],0)</f>
        <v>0</v>
      </c>
      <c r="S112">
        <f>IF(Einzelschützen[[#This Row],[Klasse]]=Einzelschützen[[#Headers],[Junioren]],Einzelschützen[[#This Row],[Gesamt]],0)</f>
        <v>0</v>
      </c>
      <c r="T112">
        <f>IF(Einzelschützen[[#This Row],[Klasse]]=Einzelschützen[[#Headers],[Pistole]],Einzelschützen[[#This Row],[Gesamt]],0)</f>
        <v>343</v>
      </c>
      <c r="U112" t="str">
        <f ca="1">IF(Einzelschützen[[#This Row],[Schüler]]&gt;0,_xlfn.RANK.EQ(Einzelschützen[[#This Row],[Schüler]],Einzelschützen[[#All],[Schüler]])+ROW(Einzelschützen[[#This Row],[Rang Schüler]])/1000,"")</f>
        <v/>
      </c>
      <c r="V112" t="str">
        <f>IF(Einzelschützen[[#This Row],[Jugend]]&gt;0,_xlfn.RANK.EQ(Einzelschützen[[#This Row],[Jugend]],Einzelschützen[[#All],[Jugend]])+ROW(Einzelschützen[[#This Row],[Rang Jugend]])/1000,"")</f>
        <v/>
      </c>
      <c r="W112" t="str">
        <f>IF(Einzelschützen[[#This Row],[Junioren]]&gt;0,_xlfn.RANK.EQ(Einzelschützen[[#This Row],[Junioren]],Einzelschützen[[#All],[Junioren]])+ROW(Einzelschützen[[#This Row],[Rang Junioren]])/1000,"")</f>
        <v/>
      </c>
      <c r="X112" t="e">
        <f>IF(Einzelschützen[[#This Row],[Pistole]]&gt;0,_xlfn.RANK.EQ(Einzelschützen[[#This Row],[Pistole]],Einzelschützen[[#All],[Pistole]])+ROW(Einzelschützen[[#This Row],[Rang Pistole]])/1000,"")</f>
        <v>#N/A</v>
      </c>
    </row>
    <row r="113">
      <c r="A113" t="e">
        <f ca="1">MAX(Einzelschützen[[#This Row],[Rang Schüler]:[Rang Pistole]])</f>
        <v>#N/A</v>
      </c>
      <c r="B113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113" t="s">
        <v>209</v>
      </c>
      <c r="D113" t="str">
        <f>VLOOKUP(LEFT(Einzelschützen[[#This Row],[Schütze]],1),Klasse,2,FALSE)</f>
        <v>Pistole</v>
      </c>
      <c r="E113" t="s">
        <v>47</v>
      </c>
      <c r="F113" t="str">
        <f t="shared" ca="1" si="10"/>
        <v>Wipijewski</v>
      </c>
      <c r="G113" t="str">
        <f t="shared" ca="1" si="11"/>
        <v>Magdalena</v>
      </c>
      <c r="H113">
        <f t="shared" ca="1" si="12"/>
        <v>2009</v>
      </c>
      <c r="I113">
        <f t="shared" ca="1" si="13"/>
        <v>329</v>
      </c>
      <c r="J113">
        <f t="shared" ca="1" si="14"/>
        <v>0</v>
      </c>
      <c r="K113" t="str">
        <f t="shared" ca="1" si="15"/>
        <v xml:space="preserve">713 Memmingen</v>
      </c>
      <c r="L113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Wipijewski, Magdalena 2009 713 Memmingen Pistole</v>
      </c>
      <c r="M113" s="81">
        <f ca="1">_xlfn.NUMBERVALUE(LEFT(Einzelschützen[[#This Row],[Gau]],3))</f>
        <v>713</v>
      </c>
      <c r="N113">
        <f ca="1">COUNTIF(Einzelschützen[[#All],[ID Schütze]],Einzelschützen[[#This Row],[ID Schütze]])</f>
        <v>3</v>
      </c>
      <c r="O113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113">
        <f ca="1">IF(Einzelschützen[[#This Row],[Vorkampf]]="",Einzelschützen[[#This Row],[Rückkampf Schütze]],Einzelschützen[[#This Row],[Vorkampf]]+Einzelschützen[[#This Row],[Rückkampf Schütze]])</f>
        <v>329</v>
      </c>
      <c r="Q113">
        <f ca="1">IF(Einzelschützen[[#This Row],[Klasse]]=Einzelschützen[[#Headers],[Schüler]],Einzelschützen[[#This Row],[Gesamt]],0)</f>
        <v>0</v>
      </c>
      <c r="R113">
        <f>IF(Einzelschützen[[#This Row],[Klasse]]=Einzelschützen[[#Headers],[Jugend]],Einzelschützen[[#This Row],[Gesamt]],0)</f>
        <v>0</v>
      </c>
      <c r="S113">
        <f>IF(Einzelschützen[[#This Row],[Klasse]]=Einzelschützen[[#Headers],[Junioren]],Einzelschützen[[#This Row],[Gesamt]],0)</f>
        <v>0</v>
      </c>
      <c r="T113">
        <f>IF(Einzelschützen[[#This Row],[Klasse]]=Einzelschützen[[#Headers],[Pistole]],Einzelschützen[[#This Row],[Gesamt]],0)</f>
        <v>329</v>
      </c>
      <c r="U113" t="str">
        <f ca="1">IF(Einzelschützen[[#This Row],[Schüler]]&gt;0,_xlfn.RANK.EQ(Einzelschützen[[#This Row],[Schüler]],Einzelschützen[[#All],[Schüler]])+ROW(Einzelschützen[[#This Row],[Rang Schüler]])/1000,"")</f>
        <v/>
      </c>
      <c r="V113" t="str">
        <f>IF(Einzelschützen[[#This Row],[Jugend]]&gt;0,_xlfn.RANK.EQ(Einzelschützen[[#This Row],[Jugend]],Einzelschützen[[#All],[Jugend]])+ROW(Einzelschützen[[#This Row],[Rang Jugend]])/1000,"")</f>
        <v/>
      </c>
      <c r="W113" t="str">
        <f>IF(Einzelschützen[[#This Row],[Junioren]]&gt;0,_xlfn.RANK.EQ(Einzelschützen[[#This Row],[Junioren]],Einzelschützen[[#All],[Junioren]])+ROW(Einzelschützen[[#This Row],[Rang Junioren]])/1000,"")</f>
        <v/>
      </c>
      <c r="X113" t="e">
        <f>IF(Einzelschützen[[#This Row],[Pistole]]&gt;0,_xlfn.RANK.EQ(Einzelschützen[[#This Row],[Pistole]],Einzelschützen[[#All],[Pistole]])+ROW(Einzelschützen[[#This Row],[Rang Pistole]])/1000,"")</f>
        <v>#N/A</v>
      </c>
    </row>
    <row r="114">
      <c r="A114" t="e">
        <f ca="1">MAX(Einzelschützen[[#This Row],[Rang Schüler]:[Rang Pistole]])</f>
        <v>#N/A</v>
      </c>
      <c r="B114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114" t="s">
        <v>213</v>
      </c>
      <c r="D114" t="str">
        <f>VLOOKUP(LEFT(Einzelschützen[[#This Row],[Schütze]],1),Klasse,2,FALSE)</f>
        <v>Pistole</v>
      </c>
      <c r="E114" t="s">
        <v>47</v>
      </c>
      <c r="F114" t="str">
        <f t="shared" ca="1" si="10"/>
        <v>Früh</v>
      </c>
      <c r="G114" t="str">
        <f t="shared" ca="1" si="11"/>
        <v>Antonia</v>
      </c>
      <c r="H114">
        <f t="shared" ca="1" si="12"/>
        <v>2006</v>
      </c>
      <c r="I114">
        <f t="shared" ca="1" si="13"/>
        <v>361</v>
      </c>
      <c r="J114">
        <f t="shared" ca="1" si="14"/>
        <v>0</v>
      </c>
      <c r="K114" t="str">
        <f t="shared" ca="1" si="15"/>
        <v xml:space="preserve">713 Memmingen</v>
      </c>
      <c r="L114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Früh, Antonia 2006 713 Memmingen Pistole</v>
      </c>
      <c r="M114" s="81">
        <f ca="1">_xlfn.NUMBERVALUE(LEFT(Einzelschützen[[#This Row],[Gau]],3))</f>
        <v>713</v>
      </c>
      <c r="N114">
        <f ca="1">COUNTIF(Einzelschützen[[#All],[ID Schütze]],Einzelschützen[[#This Row],[ID Schütze]])</f>
        <v>3</v>
      </c>
      <c r="O114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114">
        <f ca="1">IF(Einzelschützen[[#This Row],[Vorkampf]]="",Einzelschützen[[#This Row],[Rückkampf Schütze]],Einzelschützen[[#This Row],[Vorkampf]]+Einzelschützen[[#This Row],[Rückkampf Schütze]])</f>
        <v>361</v>
      </c>
      <c r="Q114">
        <f ca="1">IF(Einzelschützen[[#This Row],[Klasse]]=Einzelschützen[[#Headers],[Schüler]],Einzelschützen[[#This Row],[Gesamt]],0)</f>
        <v>0</v>
      </c>
      <c r="R114">
        <f>IF(Einzelschützen[[#This Row],[Klasse]]=Einzelschützen[[#Headers],[Jugend]],Einzelschützen[[#This Row],[Gesamt]],0)</f>
        <v>0</v>
      </c>
      <c r="S114">
        <f>IF(Einzelschützen[[#This Row],[Klasse]]=Einzelschützen[[#Headers],[Junioren]],Einzelschützen[[#This Row],[Gesamt]],0)</f>
        <v>0</v>
      </c>
      <c r="T114">
        <f>IF(Einzelschützen[[#This Row],[Klasse]]=Einzelschützen[[#Headers],[Pistole]],Einzelschützen[[#This Row],[Gesamt]],0)</f>
        <v>361</v>
      </c>
      <c r="U114" t="str">
        <f ca="1">IF(Einzelschützen[[#This Row],[Schüler]]&gt;0,_xlfn.RANK.EQ(Einzelschützen[[#This Row],[Schüler]],Einzelschützen[[#All],[Schüler]])+ROW(Einzelschützen[[#This Row],[Rang Schüler]])/1000,"")</f>
        <v/>
      </c>
      <c r="V114" t="str">
        <f>IF(Einzelschützen[[#This Row],[Jugend]]&gt;0,_xlfn.RANK.EQ(Einzelschützen[[#This Row],[Jugend]],Einzelschützen[[#All],[Jugend]])+ROW(Einzelschützen[[#This Row],[Rang Jugend]])/1000,"")</f>
        <v/>
      </c>
      <c r="W114" t="str">
        <f>IF(Einzelschützen[[#This Row],[Junioren]]&gt;0,_xlfn.RANK.EQ(Einzelschützen[[#This Row],[Junioren]],Einzelschützen[[#All],[Junioren]])+ROW(Einzelschützen[[#This Row],[Rang Junioren]])/1000,"")</f>
        <v/>
      </c>
      <c r="X114" t="e">
        <f>IF(Einzelschützen[[#This Row],[Pistole]]&gt;0,_xlfn.RANK.EQ(Einzelschützen[[#This Row],[Pistole]],Einzelschützen[[#All],[Pistole]])+ROW(Einzelschützen[[#This Row],[Rang Pistole]])/1000,"")</f>
        <v>#N/A</v>
      </c>
    </row>
    <row r="115">
      <c r="A115">
        <f ca="1">MAX(Einzelschützen[[#This Row],[Rang Schüler]:[Rang Pistole]])</f>
        <v>0</v>
      </c>
      <c r="B115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/>
      </c>
      <c r="C115" t="s">
        <v>217</v>
      </c>
      <c r="D115" t="str">
        <f>VLOOKUP(LEFT(Einzelschützen[[#This Row],[Schütze]],1),Klasse,2,FALSE)</f>
        <v>Pistole</v>
      </c>
      <c r="E115" t="s">
        <v>47</v>
      </c>
      <c r="F115">
        <f t="shared" ca="1" si="10"/>
        <v>0</v>
      </c>
      <c r="G115">
        <f t="shared" ca="1" si="11"/>
        <v>0</v>
      </c>
      <c r="H115">
        <f t="shared" ca="1" si="12"/>
        <v>0</v>
      </c>
      <c r="I115">
        <f t="shared" ca="1" si="13"/>
        <v>0</v>
      </c>
      <c r="J115">
        <f t="shared" ca="1" si="14"/>
        <v>0</v>
      </c>
      <c r="K115" t="str">
        <f t="shared" ca="1" si="15"/>
        <v xml:space="preserve">713 Memmingen</v>
      </c>
      <c r="L115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0, 0 0 713 Memmingen Pistole</v>
      </c>
      <c r="M115" s="81">
        <f ca="1">_xlfn.NUMBERVALUE(LEFT(Einzelschützen[[#This Row],[Gau]],3))</f>
        <v>713</v>
      </c>
      <c r="N115">
        <f ca="1">COUNTIF(Einzelschützen[[#All],[ID Schütze]],Einzelschützen[[#This Row],[ID Schütze]])</f>
        <v>3</v>
      </c>
      <c r="O115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115">
        <f ca="1">IF(Einzelschützen[[#This Row],[Vorkampf]]="",Einzelschützen[[#This Row],[Rückkampf Schütze]],Einzelschützen[[#This Row],[Vorkampf]]+Einzelschützen[[#This Row],[Rückkampf Schütze]])</f>
        <v>0</v>
      </c>
      <c r="Q115">
        <f ca="1">IF(Einzelschützen[[#This Row],[Klasse]]=Einzelschützen[[#Headers],[Schüler]],Einzelschützen[[#This Row],[Gesamt]],0)</f>
        <v>0</v>
      </c>
      <c r="R115">
        <f>IF(Einzelschützen[[#This Row],[Klasse]]=Einzelschützen[[#Headers],[Jugend]],Einzelschützen[[#This Row],[Gesamt]],0)</f>
        <v>0</v>
      </c>
      <c r="S115">
        <f>IF(Einzelschützen[[#This Row],[Klasse]]=Einzelschützen[[#Headers],[Junioren]],Einzelschützen[[#This Row],[Gesamt]],0)</f>
        <v>0</v>
      </c>
      <c r="T115">
        <f>IF(Einzelschützen[[#This Row],[Klasse]]=Einzelschützen[[#Headers],[Pistole]],Einzelschützen[[#This Row],[Gesamt]],0)</f>
        <v>0</v>
      </c>
      <c r="U115" t="str">
        <f ca="1">IF(Einzelschützen[[#This Row],[Schüler]]&gt;0,_xlfn.RANK.EQ(Einzelschützen[[#This Row],[Schüler]],Einzelschützen[[#All],[Schüler]])+ROW(Einzelschützen[[#This Row],[Rang Schüler]])/1000,"")</f>
        <v/>
      </c>
      <c r="V115" t="str">
        <f>IF(Einzelschützen[[#This Row],[Jugend]]&gt;0,_xlfn.RANK.EQ(Einzelschützen[[#This Row],[Jugend]],Einzelschützen[[#All],[Jugend]])+ROW(Einzelschützen[[#This Row],[Rang Jugend]])/1000,"")</f>
        <v/>
      </c>
      <c r="W115" t="str">
        <f>IF(Einzelschützen[[#This Row],[Junioren]]&gt;0,_xlfn.RANK.EQ(Einzelschützen[[#This Row],[Junioren]],Einzelschützen[[#All],[Junioren]])+ROW(Einzelschützen[[#This Row],[Rang Junioren]])/1000,"")</f>
        <v/>
      </c>
      <c r="X115" t="str">
        <f>IF(Einzelschützen[[#This Row],[Pistole]]&gt;0,_xlfn.RANK.EQ(Einzelschützen[[#This Row],[Pistole]],Einzelschützen[[#All],[Pistole]])+ROW(Einzelschützen[[#This Row],[Rang Pistole]])/1000,"")</f>
        <v/>
      </c>
    </row>
    <row r="116">
      <c r="A116" t="e">
        <f ca="1">MAX(Einzelschützen[[#This Row],[Rang Schüler]:[Rang Pistole]])</f>
        <v>#N/A</v>
      </c>
      <c r="B116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 xml:space="preserve">Unterreithmayr, Philipp 2008 713 Memmingen Pistole</v>
      </c>
      <c r="C116" t="s">
        <v>195</v>
      </c>
      <c r="D116" t="str">
        <f>VLOOKUP(LEFT(Einzelschützen[[#This Row],[Schütze]],1),Klasse,2,FALSE)</f>
        <v>Pistole</v>
      </c>
      <c r="E116" t="s">
        <v>218</v>
      </c>
      <c r="F116" t="str">
        <f t="shared" ca="1" si="10"/>
        <v>Unterreithmayr</v>
      </c>
      <c r="G116" t="str">
        <f t="shared" ca="1" si="11"/>
        <v>Philipp</v>
      </c>
      <c r="H116">
        <f t="shared" ca="1" si="12"/>
        <v>2008</v>
      </c>
      <c r="I116" t="str">
        <f t="shared" ca="1" si="13"/>
        <v/>
      </c>
      <c r="J116">
        <f t="shared" ca="1" si="14"/>
        <v>347</v>
      </c>
      <c r="K116" t="str">
        <f t="shared" ca="1" si="15"/>
        <v xml:space="preserve">713 Memmingen</v>
      </c>
      <c r="L116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Unterreithmayr, Philipp 2008 713 Memmingen Pistole</v>
      </c>
      <c r="M116" s="81">
        <f ca="1">_xlfn.NUMBERVALUE(LEFT(Einzelschützen[[#This Row],[Gau]],3))</f>
        <v>713</v>
      </c>
      <c r="N116">
        <f ca="1">COUNTIF(Einzelschützen[[#All],[ID Schütze]],Einzelschützen[[#This Row],[ID Schütze]])</f>
        <v>4</v>
      </c>
      <c r="O116">
        <f ca="1">IF(Einzelschützen[[#This Row],[Anzahl]]=2,IF(Einzelschützen[[#This Row],[Rückkampf]]=0,VLOOKUP(Einzelschützen[[#This Row],[ID Schütze]],Einzelschützen[],9,FALSE),0),Einzelschützen[[#This Row],[Rückkampf]])</f>
        <v>347</v>
      </c>
      <c r="P116">
        <f ca="1">IF(Einzelschützen[[#This Row],[Vorkampf]]="",Einzelschützen[[#This Row],[Rückkampf Schütze]],Einzelschützen[[#This Row],[Vorkampf]]+Einzelschützen[[#This Row],[Rückkampf Schütze]])</f>
        <v>347</v>
      </c>
      <c r="Q116">
        <f ca="1">IF(Einzelschützen[[#This Row],[Klasse]]=Einzelschützen[[#Headers],[Schüler]],Einzelschützen[[#This Row],[Gesamt]],0)</f>
        <v>0</v>
      </c>
      <c r="R116">
        <f>IF(Einzelschützen[[#This Row],[Klasse]]=Einzelschützen[[#Headers],[Jugend]],Einzelschützen[[#This Row],[Gesamt]],0)</f>
        <v>0</v>
      </c>
      <c r="S116">
        <f>IF(Einzelschützen[[#This Row],[Klasse]]=Einzelschützen[[#Headers],[Junioren]],Einzelschützen[[#This Row],[Gesamt]],0)</f>
        <v>0</v>
      </c>
      <c r="T116">
        <f>IF(Einzelschützen[[#This Row],[Klasse]]=Einzelschützen[[#Headers],[Pistole]],Einzelschützen[[#This Row],[Gesamt]],0)</f>
        <v>347</v>
      </c>
      <c r="U116" t="str">
        <f ca="1">IF(Einzelschützen[[#This Row],[Schüler]]&gt;0,_xlfn.RANK.EQ(Einzelschützen[[#This Row],[Schüler]],Einzelschützen[[#All],[Schüler]])+ROW(Einzelschützen[[#This Row],[Rang Schüler]])/1000,"")</f>
        <v/>
      </c>
      <c r="V116" t="str">
        <f>IF(Einzelschützen[[#This Row],[Jugend]]&gt;0,_xlfn.RANK.EQ(Einzelschützen[[#This Row],[Jugend]],Einzelschützen[[#All],[Jugend]])+ROW(Einzelschützen[[#This Row],[Rang Jugend]])/1000,"")</f>
        <v/>
      </c>
      <c r="W116" t="str">
        <f>IF(Einzelschützen[[#This Row],[Junioren]]&gt;0,_xlfn.RANK.EQ(Einzelschützen[[#This Row],[Junioren]],Einzelschützen[[#All],[Junioren]])+ROW(Einzelschützen[[#This Row],[Rang Junioren]])/1000,"")</f>
        <v/>
      </c>
      <c r="X116" t="e">
        <f>IF(Einzelschützen[[#This Row],[Pistole]]&gt;0,_xlfn.RANK.EQ(Einzelschützen[[#This Row],[Pistole]],Einzelschützen[[#All],[Pistole]])+ROW(Einzelschützen[[#This Row],[Rang Pistole]])/1000,"")</f>
        <v>#N/A</v>
      </c>
    </row>
    <row r="117">
      <c r="A117" t="e">
        <f ca="1">MAX(Einzelschützen[[#This Row],[Rang Schüler]:[Rang Pistole]])</f>
        <v>#N/A</v>
      </c>
      <c r="B117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 xml:space="preserve">Schönmetzler, Simon 2008 713 Memmingen Pistole</v>
      </c>
      <c r="C117" t="s">
        <v>200</v>
      </c>
      <c r="D117" t="str">
        <f>VLOOKUP(LEFT(Einzelschützen[[#This Row],[Schütze]],1),Klasse,2,FALSE)</f>
        <v>Pistole</v>
      </c>
      <c r="E117" t="s">
        <v>218</v>
      </c>
      <c r="F117" t="str">
        <f t="shared" ca="1" si="10"/>
        <v>Schönmetzler</v>
      </c>
      <c r="G117" t="str">
        <f t="shared" ca="1" si="11"/>
        <v>Simon</v>
      </c>
      <c r="H117">
        <f t="shared" ca="1" si="12"/>
        <v>2008</v>
      </c>
      <c r="I117" t="str">
        <f t="shared" ca="1" si="13"/>
        <v/>
      </c>
      <c r="J117">
        <f t="shared" ca="1" si="14"/>
        <v>335</v>
      </c>
      <c r="K117" t="str">
        <f t="shared" ca="1" si="15"/>
        <v xml:space="preserve">713 Memmingen</v>
      </c>
      <c r="L117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Schönmetzler, Simon 2008 713 Memmingen Pistole</v>
      </c>
      <c r="M117" s="81">
        <f ca="1">_xlfn.NUMBERVALUE(LEFT(Einzelschützen[[#This Row],[Gau]],3))</f>
        <v>713</v>
      </c>
      <c r="N117">
        <f ca="1">COUNTIF(Einzelschützen[[#All],[ID Schütze]],Einzelschützen[[#This Row],[ID Schütze]])</f>
        <v>4</v>
      </c>
      <c r="O117">
        <f ca="1">IF(Einzelschützen[[#This Row],[Anzahl]]=2,IF(Einzelschützen[[#This Row],[Rückkampf]]=0,VLOOKUP(Einzelschützen[[#This Row],[ID Schütze]],Einzelschützen[],9,FALSE),0),Einzelschützen[[#This Row],[Rückkampf]])</f>
        <v>335</v>
      </c>
      <c r="P117">
        <f ca="1">IF(Einzelschützen[[#This Row],[Vorkampf]]="",Einzelschützen[[#This Row],[Rückkampf Schütze]],Einzelschützen[[#This Row],[Vorkampf]]+Einzelschützen[[#This Row],[Rückkampf Schütze]])</f>
        <v>335</v>
      </c>
      <c r="Q117">
        <f ca="1">IF(Einzelschützen[[#This Row],[Klasse]]=Einzelschützen[[#Headers],[Schüler]],Einzelschützen[[#This Row],[Gesamt]],0)</f>
        <v>0</v>
      </c>
      <c r="R117">
        <f>IF(Einzelschützen[[#This Row],[Klasse]]=Einzelschützen[[#Headers],[Jugend]],Einzelschützen[[#This Row],[Gesamt]],0)</f>
        <v>0</v>
      </c>
      <c r="S117">
        <f>IF(Einzelschützen[[#This Row],[Klasse]]=Einzelschützen[[#Headers],[Junioren]],Einzelschützen[[#This Row],[Gesamt]],0)</f>
        <v>0</v>
      </c>
      <c r="T117">
        <f>IF(Einzelschützen[[#This Row],[Klasse]]=Einzelschützen[[#Headers],[Pistole]],Einzelschützen[[#This Row],[Gesamt]],0)</f>
        <v>335</v>
      </c>
      <c r="U117" t="str">
        <f ca="1">IF(Einzelschützen[[#This Row],[Schüler]]&gt;0,_xlfn.RANK.EQ(Einzelschützen[[#This Row],[Schüler]],Einzelschützen[[#All],[Schüler]])+ROW(Einzelschützen[[#This Row],[Rang Schüler]])/1000,"")</f>
        <v/>
      </c>
      <c r="V117" t="str">
        <f>IF(Einzelschützen[[#This Row],[Jugend]]&gt;0,_xlfn.RANK.EQ(Einzelschützen[[#This Row],[Jugend]],Einzelschützen[[#All],[Jugend]])+ROW(Einzelschützen[[#This Row],[Rang Jugend]])/1000,"")</f>
        <v/>
      </c>
      <c r="W117" t="str">
        <f>IF(Einzelschützen[[#This Row],[Junioren]]&gt;0,_xlfn.RANK.EQ(Einzelschützen[[#This Row],[Junioren]],Einzelschützen[[#All],[Junioren]])+ROW(Einzelschützen[[#This Row],[Rang Junioren]])/1000,"")</f>
        <v/>
      </c>
      <c r="X117" t="e">
        <f>IF(Einzelschützen[[#This Row],[Pistole]]&gt;0,_xlfn.RANK.EQ(Einzelschützen[[#This Row],[Pistole]],Einzelschützen[[#All],[Pistole]])+ROW(Einzelschützen[[#This Row],[Rang Pistole]])/1000,"")</f>
        <v>#N/A</v>
      </c>
    </row>
    <row r="118">
      <c r="A118" t="e">
        <f ca="1">MAX(Einzelschützen[[#This Row],[Rang Schüler]:[Rang Pistole]])</f>
        <v>#N/A</v>
      </c>
      <c r="B118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 xml:space="preserve">Haug, Vincenz 2006 713 Memmingen Pistole</v>
      </c>
      <c r="C118" t="s">
        <v>205</v>
      </c>
      <c r="D118" t="str">
        <f>VLOOKUP(LEFT(Einzelschützen[[#This Row],[Schütze]],1),Klasse,2,FALSE)</f>
        <v>Pistole</v>
      </c>
      <c r="E118" t="s">
        <v>218</v>
      </c>
      <c r="F118" t="str">
        <f t="shared" ca="1" si="10"/>
        <v>Haug</v>
      </c>
      <c r="G118" t="str">
        <f t="shared" ca="1" si="11"/>
        <v>Vincenz</v>
      </c>
      <c r="H118">
        <f t="shared" ca="1" si="12"/>
        <v>2006</v>
      </c>
      <c r="I118" t="str">
        <f t="shared" ca="1" si="13"/>
        <v/>
      </c>
      <c r="J118">
        <f t="shared" ca="1" si="14"/>
        <v>352</v>
      </c>
      <c r="K118" t="str">
        <f t="shared" ca="1" si="15"/>
        <v xml:space="preserve">713 Memmingen</v>
      </c>
      <c r="L118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Haug, Vincenz 2006 713 Memmingen Pistole</v>
      </c>
      <c r="M118" s="81">
        <f ca="1">_xlfn.NUMBERVALUE(LEFT(Einzelschützen[[#This Row],[Gau]],3))</f>
        <v>713</v>
      </c>
      <c r="N118">
        <f ca="1">COUNTIF(Einzelschützen[[#All],[ID Schütze]],Einzelschützen[[#This Row],[ID Schütze]])</f>
        <v>4</v>
      </c>
      <c r="O118">
        <f ca="1">IF(Einzelschützen[[#This Row],[Anzahl]]=2,IF(Einzelschützen[[#This Row],[Rückkampf]]=0,VLOOKUP(Einzelschützen[[#This Row],[ID Schütze]],Einzelschützen[],9,FALSE),0),Einzelschützen[[#This Row],[Rückkampf]])</f>
        <v>352</v>
      </c>
      <c r="P118">
        <f ca="1">IF(Einzelschützen[[#This Row],[Vorkampf]]="",Einzelschützen[[#This Row],[Rückkampf Schütze]],Einzelschützen[[#This Row],[Vorkampf]]+Einzelschützen[[#This Row],[Rückkampf Schütze]])</f>
        <v>352</v>
      </c>
      <c r="Q118">
        <f ca="1">IF(Einzelschützen[[#This Row],[Klasse]]=Einzelschützen[[#Headers],[Schüler]],Einzelschützen[[#This Row],[Gesamt]],0)</f>
        <v>0</v>
      </c>
      <c r="R118">
        <f>IF(Einzelschützen[[#This Row],[Klasse]]=Einzelschützen[[#Headers],[Jugend]],Einzelschützen[[#This Row],[Gesamt]],0)</f>
        <v>0</v>
      </c>
      <c r="S118">
        <f>IF(Einzelschützen[[#This Row],[Klasse]]=Einzelschützen[[#Headers],[Junioren]],Einzelschützen[[#This Row],[Gesamt]],0)</f>
        <v>0</v>
      </c>
      <c r="T118">
        <f>IF(Einzelschützen[[#This Row],[Klasse]]=Einzelschützen[[#Headers],[Pistole]],Einzelschützen[[#This Row],[Gesamt]],0)</f>
        <v>352</v>
      </c>
      <c r="U118" t="str">
        <f ca="1">IF(Einzelschützen[[#This Row],[Schüler]]&gt;0,_xlfn.RANK.EQ(Einzelschützen[[#This Row],[Schüler]],Einzelschützen[[#All],[Schüler]])+ROW(Einzelschützen[[#This Row],[Rang Schüler]])/1000,"")</f>
        <v/>
      </c>
      <c r="V118" t="str">
        <f>IF(Einzelschützen[[#This Row],[Jugend]]&gt;0,_xlfn.RANK.EQ(Einzelschützen[[#This Row],[Jugend]],Einzelschützen[[#All],[Jugend]])+ROW(Einzelschützen[[#This Row],[Rang Jugend]])/1000,"")</f>
        <v/>
      </c>
      <c r="W118" t="str">
        <f>IF(Einzelschützen[[#This Row],[Junioren]]&gt;0,_xlfn.RANK.EQ(Einzelschützen[[#This Row],[Junioren]],Einzelschützen[[#All],[Junioren]])+ROW(Einzelschützen[[#This Row],[Rang Junioren]])/1000,"")</f>
        <v/>
      </c>
      <c r="X118" t="e">
        <f>IF(Einzelschützen[[#This Row],[Pistole]]&gt;0,_xlfn.RANK.EQ(Einzelschützen[[#This Row],[Pistole]],Einzelschützen[[#All],[Pistole]])+ROW(Einzelschützen[[#This Row],[Rang Pistole]])/1000,"")</f>
        <v>#N/A</v>
      </c>
    </row>
    <row r="119">
      <c r="A119" t="e">
        <f ca="1">MAX(Einzelschützen[[#This Row],[Rang Schüler]:[Rang Pistole]])</f>
        <v>#N/A</v>
      </c>
      <c r="B119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 xml:space="preserve">Wipijewski, Magdalena 2009 713 Memmingen Pistole</v>
      </c>
      <c r="C119" t="s">
        <v>209</v>
      </c>
      <c r="D119" t="str">
        <f>VLOOKUP(LEFT(Einzelschützen[[#This Row],[Schütze]],1),Klasse,2,FALSE)</f>
        <v>Pistole</v>
      </c>
      <c r="E119" t="s">
        <v>218</v>
      </c>
      <c r="F119" t="str">
        <f t="shared" ca="1" si="10"/>
        <v>Wipijewski</v>
      </c>
      <c r="G119" t="str">
        <f t="shared" ca="1" si="11"/>
        <v>Magdalena</v>
      </c>
      <c r="H119">
        <f t="shared" ca="1" si="12"/>
        <v>2009</v>
      </c>
      <c r="I119" t="str">
        <f t="shared" ca="1" si="13"/>
        <v/>
      </c>
      <c r="J119">
        <f t="shared" ca="1" si="14"/>
        <v>329</v>
      </c>
      <c r="K119" t="str">
        <f t="shared" ca="1" si="15"/>
        <v xml:space="preserve">713 Memmingen</v>
      </c>
      <c r="L119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Wipijewski, Magdalena 2009 713 Memmingen Pistole</v>
      </c>
      <c r="M119" s="81">
        <f ca="1">_xlfn.NUMBERVALUE(LEFT(Einzelschützen[[#This Row],[Gau]],3))</f>
        <v>713</v>
      </c>
      <c r="N119">
        <f ca="1">COUNTIF(Einzelschützen[[#All],[ID Schütze]],Einzelschützen[[#This Row],[ID Schütze]])</f>
        <v>4</v>
      </c>
      <c r="O119">
        <f ca="1">IF(Einzelschützen[[#This Row],[Anzahl]]=2,IF(Einzelschützen[[#This Row],[Rückkampf]]=0,VLOOKUP(Einzelschützen[[#This Row],[ID Schütze]],Einzelschützen[],9,FALSE),0),Einzelschützen[[#This Row],[Rückkampf]])</f>
        <v>329</v>
      </c>
      <c r="P119">
        <f ca="1">IF(Einzelschützen[[#This Row],[Vorkampf]]="",Einzelschützen[[#This Row],[Rückkampf Schütze]],Einzelschützen[[#This Row],[Vorkampf]]+Einzelschützen[[#This Row],[Rückkampf Schütze]])</f>
        <v>329</v>
      </c>
      <c r="Q119">
        <f ca="1">IF(Einzelschützen[[#This Row],[Klasse]]=Einzelschützen[[#Headers],[Schüler]],Einzelschützen[[#This Row],[Gesamt]],0)</f>
        <v>0</v>
      </c>
      <c r="R119">
        <f>IF(Einzelschützen[[#This Row],[Klasse]]=Einzelschützen[[#Headers],[Jugend]],Einzelschützen[[#This Row],[Gesamt]],0)</f>
        <v>0</v>
      </c>
      <c r="S119">
        <f>IF(Einzelschützen[[#This Row],[Klasse]]=Einzelschützen[[#Headers],[Junioren]],Einzelschützen[[#This Row],[Gesamt]],0)</f>
        <v>0</v>
      </c>
      <c r="T119">
        <f>IF(Einzelschützen[[#This Row],[Klasse]]=Einzelschützen[[#Headers],[Pistole]],Einzelschützen[[#This Row],[Gesamt]],0)</f>
        <v>329</v>
      </c>
      <c r="U119" t="str">
        <f ca="1">IF(Einzelschützen[[#This Row],[Schüler]]&gt;0,_xlfn.RANK.EQ(Einzelschützen[[#This Row],[Schüler]],Einzelschützen[[#All],[Schüler]])+ROW(Einzelschützen[[#This Row],[Rang Schüler]])/1000,"")</f>
        <v/>
      </c>
      <c r="V119" t="str">
        <f>IF(Einzelschützen[[#This Row],[Jugend]]&gt;0,_xlfn.RANK.EQ(Einzelschützen[[#This Row],[Jugend]],Einzelschützen[[#All],[Jugend]])+ROW(Einzelschützen[[#This Row],[Rang Jugend]])/1000,"")</f>
        <v/>
      </c>
      <c r="W119" t="str">
        <f>IF(Einzelschützen[[#This Row],[Junioren]]&gt;0,_xlfn.RANK.EQ(Einzelschützen[[#This Row],[Junioren]],Einzelschützen[[#All],[Junioren]])+ROW(Einzelschützen[[#This Row],[Rang Junioren]])/1000,"")</f>
        <v/>
      </c>
      <c r="X119" t="e">
        <f>IF(Einzelschützen[[#This Row],[Pistole]]&gt;0,_xlfn.RANK.EQ(Einzelschützen[[#This Row],[Pistole]],Einzelschützen[[#All],[Pistole]])+ROW(Einzelschützen[[#This Row],[Rang Pistole]])/1000,"")</f>
        <v>#N/A</v>
      </c>
    </row>
    <row r="120">
      <c r="A120" t="e">
        <f ca="1">MAX(Einzelschützen[[#This Row],[Rang Schüler]:[Rang Pistole]])</f>
        <v>#N/A</v>
      </c>
      <c r="B120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 xml:space="preserve">Früh, Antonia 2006 713 Memmingen Pistole</v>
      </c>
      <c r="C120" t="s">
        <v>213</v>
      </c>
      <c r="D120" t="str">
        <f>VLOOKUP(LEFT(Einzelschützen[[#This Row],[Schütze]],1),Klasse,2,FALSE)</f>
        <v>Pistole</v>
      </c>
      <c r="E120" t="s">
        <v>218</v>
      </c>
      <c r="F120" t="str">
        <f t="shared" ca="1" si="10"/>
        <v>Früh</v>
      </c>
      <c r="G120" t="str">
        <f t="shared" ca="1" si="11"/>
        <v>Antonia</v>
      </c>
      <c r="H120">
        <f t="shared" ca="1" si="12"/>
        <v>2006</v>
      </c>
      <c r="I120" t="str">
        <f t="shared" ca="1" si="13"/>
        <v/>
      </c>
      <c r="J120">
        <f t="shared" ca="1" si="14"/>
        <v>354</v>
      </c>
      <c r="K120" t="str">
        <f t="shared" ca="1" si="15"/>
        <v xml:space="preserve">713 Memmingen</v>
      </c>
      <c r="L120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Früh, Antonia 2006 713 Memmingen Pistole</v>
      </c>
      <c r="M120" s="81">
        <f ca="1">_xlfn.NUMBERVALUE(LEFT(Einzelschützen[[#This Row],[Gau]],3))</f>
        <v>713</v>
      </c>
      <c r="N120">
        <f ca="1">COUNTIF(Einzelschützen[[#All],[ID Schütze]],Einzelschützen[[#This Row],[ID Schütze]])</f>
        <v>4</v>
      </c>
      <c r="O120">
        <f ca="1">IF(Einzelschützen[[#This Row],[Anzahl]]=2,IF(Einzelschützen[[#This Row],[Rückkampf]]=0,VLOOKUP(Einzelschützen[[#This Row],[ID Schütze]],Einzelschützen[],9,FALSE),0),Einzelschützen[[#This Row],[Rückkampf]])</f>
        <v>354</v>
      </c>
      <c r="P120">
        <f ca="1">IF(Einzelschützen[[#This Row],[Vorkampf]]="",Einzelschützen[[#This Row],[Rückkampf Schütze]],Einzelschützen[[#This Row],[Vorkampf]]+Einzelschützen[[#This Row],[Rückkampf Schütze]])</f>
        <v>354</v>
      </c>
      <c r="Q120">
        <f ca="1">IF(Einzelschützen[[#This Row],[Klasse]]=Einzelschützen[[#Headers],[Schüler]],Einzelschützen[[#This Row],[Gesamt]],0)</f>
        <v>0</v>
      </c>
      <c r="R120">
        <f>IF(Einzelschützen[[#This Row],[Klasse]]=Einzelschützen[[#Headers],[Jugend]],Einzelschützen[[#This Row],[Gesamt]],0)</f>
        <v>0</v>
      </c>
      <c r="S120">
        <f>IF(Einzelschützen[[#This Row],[Klasse]]=Einzelschützen[[#Headers],[Junioren]],Einzelschützen[[#This Row],[Gesamt]],0)</f>
        <v>0</v>
      </c>
      <c r="T120">
        <f>IF(Einzelschützen[[#This Row],[Klasse]]=Einzelschützen[[#Headers],[Pistole]],Einzelschützen[[#This Row],[Gesamt]],0)</f>
        <v>354</v>
      </c>
      <c r="U120" t="str">
        <f ca="1">IF(Einzelschützen[[#This Row],[Schüler]]&gt;0,_xlfn.RANK.EQ(Einzelschützen[[#This Row],[Schüler]],Einzelschützen[[#All],[Schüler]])+ROW(Einzelschützen[[#This Row],[Rang Schüler]])/1000,"")</f>
        <v/>
      </c>
      <c r="V120" t="str">
        <f>IF(Einzelschützen[[#This Row],[Jugend]]&gt;0,_xlfn.RANK.EQ(Einzelschützen[[#This Row],[Jugend]],Einzelschützen[[#All],[Jugend]])+ROW(Einzelschützen[[#This Row],[Rang Jugend]])/1000,"")</f>
        <v/>
      </c>
      <c r="W120" t="str">
        <f>IF(Einzelschützen[[#This Row],[Junioren]]&gt;0,_xlfn.RANK.EQ(Einzelschützen[[#This Row],[Junioren]],Einzelschützen[[#All],[Junioren]])+ROW(Einzelschützen[[#This Row],[Rang Junioren]])/1000,"")</f>
        <v/>
      </c>
      <c r="X120" t="e">
        <f>IF(Einzelschützen[[#This Row],[Pistole]]&gt;0,_xlfn.RANK.EQ(Einzelschützen[[#This Row],[Pistole]],Einzelschützen[[#All],[Pistole]])+ROW(Einzelschützen[[#This Row],[Rang Pistole]])/1000,"")</f>
        <v>#N/A</v>
      </c>
    </row>
    <row r="121">
      <c r="A121">
        <f ca="1">MAX(Einzelschützen[[#This Row],[Rang Schüler]:[Rang Pistole]])</f>
        <v>0</v>
      </c>
      <c r="B121" t="str">
        <f>IF(Einzelschützen[[#This Row],[Wettkmapf]]="Rückkampf",Einzelschützen[[#This Row],[Name]]&amp;", "&amp;Einzelschützen[[#This Row],[Vorname]]&amp;" "&amp;Einzelschützen[[#This Row],[Geb.Jahr]]&amp;" "&amp;Einzelschützen[[#This Row],[Gau]]&amp;" "&amp;Einzelschützen[[#This Row],[Klasse]],"")</f>
        <v xml:space="preserve">0, 0 0 713 Memmingen Pistole</v>
      </c>
      <c r="C121" t="s">
        <v>217</v>
      </c>
      <c r="D121" t="str">
        <f>VLOOKUP(LEFT(Einzelschützen[[#This Row],[Schütze]],1),Klasse,2,FALSE)</f>
        <v>Pistole</v>
      </c>
      <c r="E121" t="s">
        <v>218</v>
      </c>
      <c r="F121">
        <f t="shared" ca="1" si="10"/>
        <v>0</v>
      </c>
      <c r="G121">
        <f t="shared" ca="1" si="11"/>
        <v>0</v>
      </c>
      <c r="H121">
        <f t="shared" ca="1" si="12"/>
        <v>0</v>
      </c>
      <c r="I121" t="str">
        <f t="shared" ca="1" si="13"/>
        <v/>
      </c>
      <c r="J121">
        <f t="shared" ca="1" si="14"/>
        <v>0</v>
      </c>
      <c r="K121" t="str">
        <f t="shared" ca="1" si="15"/>
        <v xml:space="preserve">713 Memmingen</v>
      </c>
      <c r="L121" t="str">
        <f ca="1">Einzelschützen[[#This Row],[Name]]&amp;", "&amp;Einzelschützen[[#This Row],[Vorname]]&amp;" "&amp;Einzelschützen[[#This Row],[Geb.Jahr]]&amp;" "&amp;Einzelschützen[[#This Row],[Gau]]&amp;" "&amp;Einzelschützen[[#This Row],[Klasse]]</f>
        <v xml:space="preserve">0, 0 0 713 Memmingen Pistole</v>
      </c>
      <c r="M121" s="81">
        <f ca="1">_xlfn.NUMBERVALUE(LEFT(Einzelschützen[[#This Row],[Gau]],3))</f>
        <v>713</v>
      </c>
      <c r="N121">
        <f ca="1">COUNTIF(Einzelschützen[[#All],[ID Schütze]],Einzelschützen[[#This Row],[ID Schütze]])</f>
        <v>4</v>
      </c>
      <c r="O121">
        <f ca="1">IF(Einzelschützen[[#This Row],[Anzahl]]=2,IF(Einzelschützen[[#This Row],[Rückkampf]]=0,VLOOKUP(Einzelschützen[[#This Row],[ID Schütze]],Einzelschützen[],9,FALSE),0),Einzelschützen[[#This Row],[Rückkampf]])</f>
        <v>0</v>
      </c>
      <c r="P121">
        <f ca="1">IF(Einzelschützen[[#This Row],[Vorkampf]]="",Einzelschützen[[#This Row],[Rückkampf Schütze]],Einzelschützen[[#This Row],[Vorkampf]]+Einzelschützen[[#This Row],[Rückkampf Schütze]])</f>
        <v>0</v>
      </c>
      <c r="Q121">
        <f ca="1">IF(Einzelschützen[[#This Row],[Klasse]]=Einzelschützen[[#Headers],[Schüler]],Einzelschützen[[#This Row],[Gesamt]],0)</f>
        <v>0</v>
      </c>
      <c r="R121">
        <f>IF(Einzelschützen[[#This Row],[Klasse]]=Einzelschützen[[#Headers],[Jugend]],Einzelschützen[[#This Row],[Gesamt]],0)</f>
        <v>0</v>
      </c>
      <c r="S121">
        <f>IF(Einzelschützen[[#This Row],[Klasse]]=Einzelschützen[[#Headers],[Junioren]],Einzelschützen[[#This Row],[Gesamt]],0)</f>
        <v>0</v>
      </c>
      <c r="T121">
        <f>IF(Einzelschützen[[#This Row],[Klasse]]=Einzelschützen[[#Headers],[Pistole]],Einzelschützen[[#This Row],[Gesamt]],0)</f>
        <v>0</v>
      </c>
      <c r="U121" t="str">
        <f ca="1">IF(Einzelschützen[[#This Row],[Schüler]]&gt;0,_xlfn.RANK.EQ(Einzelschützen[[#This Row],[Schüler]],Einzelschützen[[#All],[Schüler]])+ROW(Einzelschützen[[#This Row],[Rang Schüler]])/1000,"")</f>
        <v/>
      </c>
      <c r="V121" t="str">
        <f>IF(Einzelschützen[[#This Row],[Jugend]]&gt;0,_xlfn.RANK.EQ(Einzelschützen[[#This Row],[Jugend]],Einzelschützen[[#All],[Jugend]])+ROW(Einzelschützen[[#This Row],[Rang Jugend]])/1000,"")</f>
        <v/>
      </c>
      <c r="W121" t="str">
        <f>IF(Einzelschützen[[#This Row],[Junioren]]&gt;0,_xlfn.RANK.EQ(Einzelschützen[[#This Row],[Junioren]],Einzelschützen[[#All],[Junioren]])+ROW(Einzelschützen[[#This Row],[Rang Junioren]])/1000,"")</f>
        <v/>
      </c>
      <c r="X121" t="str">
        <f>IF(Einzelschützen[[#This Row],[Pistole]]&gt;0,_xlfn.RANK.EQ(Einzelschützen[[#This Row],[Pistole]],Einzelschützen[[#All],[Pistole]])+ROW(Einzelschützen[[#This Row],[Rang Pistole]])/1000,"")</f>
        <v/>
      </c>
    </row>
  </sheetData>
  <printOptions headings="0" gridLines="0"/>
  <pageMargins left="0.69999999999999996" right="0.69999999999999996" top="0.78740157500000008" bottom="0.78740157500000008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tableParts count="1">
    <tablePart r:id="rId1"/>
  </tableParts>
</worksheet>
</file>

<file path=customXml/_rels/item1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1.xml"/></Relationships>
</file>

<file path=customXml/item1.xml>
</file>

<file path=customXml/itemProps1.xml><?xml version="1.0" encoding="utf-8"?>
<ds:datastoreItem xmlns:ds="http://schemas.openxmlformats.org/officeDocument/2006/customXml" ds:itemID="190505C6-BE64-4180-A009-86C96DFCBFF5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ONLYOFFICE/9.4.0.129</Application>
  <DocSecurity>0</DocSecurity>
  <ScaleCrop>0</ScaleCrop>
  <HeadingPairs>
    <vt:vector size="0" baseType="variant"/>
  </HeadingPairs>
  <TitlesOfParts>
    <vt:vector size="0" baseType="lpstr"/>
  </TitlesOfParts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Bezirkspokal Meldung</dc:title>
  <dc:subject>BSSB Bezirk Schwaben</dc:subject>
  <dc:creator>Tillmann</dc:creator>
  <dc:description>Stand 06.12.02</dc:description>
  <cp:revision>7</cp:revision>
  <dcterms:created xsi:type="dcterms:W3CDTF">2004-10-18T15:44:16Z</dcterms:created>
  <dcterms:modified xsi:type="dcterms:W3CDTF">2026-06-15T17:31:08Z</dcterms:modified>
  <cp:contentStatus/>
</cp:coreProperties>
</file>